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80" windowWidth="20730" windowHeight="8910" tabRatio="871"/>
  </bookViews>
  <sheets>
    <sheet name="Resumen" sheetId="41" r:id="rId1"/>
    <sheet name="INFORMECONDOMINO" sheetId="23" r:id="rId2"/>
    <sheet name="CXC" sheetId="12" r:id="rId3"/>
    <sheet name="Estado Resultados" sheetId="55" r:id="rId4"/>
    <sheet name="Balance" sheetId="56" r:id="rId5"/>
    <sheet name="Detalle Egresos" sheetId="57" r:id="rId6"/>
    <sheet name="ConScotia¢" sheetId="51" r:id="rId7"/>
    <sheet name="Cons Scotia$" sheetId="52" r:id="rId8"/>
    <sheet name="ConsBac¢" sheetId="53" r:id="rId9"/>
    <sheet name="ConsBac$" sheetId="54" r:id="rId10"/>
  </sheets>
  <externalReferences>
    <externalReference r:id="rId11"/>
  </externalReferences>
  <definedNames>
    <definedName name="A_impresión_IM" localSheetId="1">#REF!</definedName>
    <definedName name="A_impresión_IM">#REF!</definedName>
    <definedName name="_xlnm.Print_Area" localSheetId="4">Balance!$A$1:$R$41</definedName>
    <definedName name="_xlnm.Print_Area" localSheetId="6">'ConScotia¢'!$A$1:$I$30</definedName>
    <definedName name="_xlnm.Print_Area" localSheetId="2">CXC!$A$1:$F$24</definedName>
    <definedName name="_xlnm.Print_Area" localSheetId="5">'Detalle Egresos'!$B$1:$I$357</definedName>
    <definedName name="_xlnm.Print_Area" localSheetId="3">'Estado Resultados'!$A$1:$T$57</definedName>
    <definedName name="_xlnm.Print_Area" localSheetId="1">INFORMECONDOMINO!$A$2:$H$80</definedName>
    <definedName name="_xlnm.Print_Titles" localSheetId="4">Balance!$A:$F,Balance!$1:$1</definedName>
    <definedName name="_xlnm.Print_Titles" localSheetId="7">'Cons Scotia$'!$A:$A,'Cons Scotia$'!$1:$1</definedName>
    <definedName name="_xlnm.Print_Titles" localSheetId="9">'ConsBac$'!$A:$A,'ConsBac$'!$1:$1</definedName>
    <definedName name="_xlnm.Print_Titles" localSheetId="8">'ConsBac¢'!$A:$A,'ConsBac¢'!$1:$1</definedName>
    <definedName name="_xlnm.Print_Titles" localSheetId="6">'ConScotia¢'!$A:$A,'ConScotia¢'!$1:$1</definedName>
    <definedName name="_xlnm.Print_Titles" localSheetId="2">CXC!$A:$A,CXC!$1:$1</definedName>
    <definedName name="_xlnm.Print_Titles" localSheetId="5">'Detalle Egresos'!$A:$A,'Detalle Egresos'!$1:$1</definedName>
    <definedName name="_xlnm.Print_Titles" localSheetId="3">'Estado Resultados'!$A:$G,'Estado Resultados'!$1:$1</definedName>
    <definedName name="_xlnm.Print_Titles" localSheetId="1">INFORMECONDOMINO!$1:$5</definedName>
  </definedNames>
  <calcPr calcId="145621"/>
</workbook>
</file>

<file path=xl/calcChain.xml><?xml version="1.0" encoding="utf-8"?>
<calcChain xmlns="http://schemas.openxmlformats.org/spreadsheetml/2006/main">
  <c r="D10" i="41" l="1"/>
  <c r="D11" i="41"/>
  <c r="D5" i="41"/>
  <c r="H354" i="57"/>
  <c r="H355" i="57" s="1"/>
  <c r="H356" i="57" s="1"/>
  <c r="I353" i="57"/>
  <c r="I354" i="57" s="1"/>
  <c r="I355" i="57" s="1"/>
  <c r="I356" i="57" s="1"/>
  <c r="H353" i="57"/>
  <c r="G353" i="57"/>
  <c r="I305" i="57"/>
  <c r="H305" i="57"/>
  <c r="G305" i="57"/>
  <c r="G354" i="57" s="1"/>
  <c r="G355" i="57" s="1"/>
  <c r="G356" i="57" s="1"/>
  <c r="I282" i="57"/>
  <c r="H282" i="57"/>
  <c r="G282" i="57"/>
  <c r="I265" i="57"/>
  <c r="H265" i="57"/>
  <c r="G265" i="57"/>
  <c r="I261" i="57"/>
  <c r="H261" i="57"/>
  <c r="G261" i="57"/>
  <c r="I253" i="57"/>
  <c r="H253" i="57"/>
  <c r="G253" i="57"/>
  <c r="G283" i="57" s="1"/>
  <c r="I230" i="57"/>
  <c r="H230" i="57"/>
  <c r="H283" i="57" s="1"/>
  <c r="G230" i="57"/>
  <c r="I200" i="57"/>
  <c r="I283" i="57" s="1"/>
  <c r="H200" i="57"/>
  <c r="G200" i="57"/>
  <c r="I192" i="57"/>
  <c r="H192" i="57"/>
  <c r="G192" i="57"/>
  <c r="I188" i="57"/>
  <c r="H188" i="57"/>
  <c r="G188" i="57"/>
  <c r="I182" i="57"/>
  <c r="H182" i="57"/>
  <c r="G182" i="57"/>
  <c r="I178" i="57"/>
  <c r="H178" i="57"/>
  <c r="G178" i="57"/>
  <c r="I173" i="57"/>
  <c r="H173" i="57"/>
  <c r="G173" i="57"/>
  <c r="I169" i="57"/>
  <c r="H169" i="57"/>
  <c r="G169" i="57"/>
  <c r="I157" i="57"/>
  <c r="H157" i="57"/>
  <c r="G157" i="57"/>
  <c r="I152" i="57"/>
  <c r="H152" i="57"/>
  <c r="G152" i="57"/>
  <c r="I149" i="57"/>
  <c r="H149" i="57"/>
  <c r="G149" i="57"/>
  <c r="I146" i="57"/>
  <c r="H146" i="57"/>
  <c r="G146" i="57"/>
  <c r="G170" i="57" s="1"/>
  <c r="I132" i="57"/>
  <c r="I170" i="57" s="1"/>
  <c r="H132" i="57"/>
  <c r="H170" i="57" s="1"/>
  <c r="G132" i="57"/>
  <c r="I118" i="57"/>
  <c r="H118" i="57"/>
  <c r="G118" i="57"/>
  <c r="I104" i="57"/>
  <c r="H104" i="57"/>
  <c r="G104" i="57"/>
  <c r="I92" i="57"/>
  <c r="H92" i="57"/>
  <c r="G92" i="57"/>
  <c r="I79" i="57"/>
  <c r="I105" i="57" s="1"/>
  <c r="H79" i="57"/>
  <c r="H105" i="57" s="1"/>
  <c r="G79" i="57"/>
  <c r="G105" i="57" s="1"/>
  <c r="I65" i="57"/>
  <c r="H65" i="57"/>
  <c r="G65" i="57"/>
  <c r="I52" i="57"/>
  <c r="H52" i="57"/>
  <c r="G52" i="57"/>
  <c r="I28" i="57"/>
  <c r="H28" i="57"/>
  <c r="G28" i="57"/>
  <c r="R15" i="56"/>
  <c r="R17" i="56" s="1"/>
  <c r="R30" i="56"/>
  <c r="R31" i="56" s="1"/>
  <c r="R29" i="56"/>
  <c r="R35" i="56"/>
  <c r="S33" i="55"/>
  <c r="F7" i="12"/>
  <c r="F6" i="12"/>
  <c r="F5" i="12"/>
  <c r="F4" i="12"/>
  <c r="F3" i="12"/>
  <c r="F2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E70" i="23"/>
  <c r="G61" i="23"/>
  <c r="G31" i="23"/>
  <c r="T51" i="55"/>
  <c r="T50" i="55"/>
  <c r="T46" i="55"/>
  <c r="T45" i="55"/>
  <c r="T44" i="55"/>
  <c r="T43" i="55"/>
  <c r="T37" i="55"/>
  <c r="T36" i="55"/>
  <c r="T35" i="55"/>
  <c r="T34" i="55"/>
  <c r="T33" i="55"/>
  <c r="T32" i="55"/>
  <c r="T29" i="55"/>
  <c r="T28" i="55"/>
  <c r="T27" i="55"/>
  <c r="T26" i="55"/>
  <c r="T25" i="55"/>
  <c r="T23" i="55"/>
  <c r="T22" i="55"/>
  <c r="T21" i="55"/>
  <c r="T20" i="55"/>
  <c r="T19" i="55"/>
  <c r="T18" i="55"/>
  <c r="T16" i="55"/>
  <c r="T14" i="55"/>
  <c r="T13" i="55"/>
  <c r="T12" i="55"/>
  <c r="T11" i="55"/>
  <c r="T10" i="55"/>
  <c r="T9" i="55"/>
  <c r="T8" i="55"/>
  <c r="T4" i="55"/>
  <c r="S52" i="55"/>
  <c r="S47" i="55"/>
  <c r="S38" i="55"/>
  <c r="S24" i="55"/>
  <c r="S15" i="55"/>
  <c r="S5" i="55"/>
  <c r="I22" i="51"/>
  <c r="I6" i="51"/>
  <c r="I7" i="51" s="1"/>
  <c r="I8" i="51" s="1"/>
  <c r="I9" i="51" s="1"/>
  <c r="I10" i="51" s="1"/>
  <c r="I11" i="51" s="1"/>
  <c r="I12" i="51" s="1"/>
  <c r="I13" i="51" s="1"/>
  <c r="I14" i="51" s="1"/>
  <c r="I15" i="51" s="1"/>
  <c r="I16" i="51" s="1"/>
  <c r="I17" i="51" s="1"/>
  <c r="I18" i="51" s="1"/>
  <c r="I19" i="51" s="1"/>
  <c r="I5" i="51"/>
  <c r="I8" i="54"/>
  <c r="I6" i="54"/>
  <c r="I7" i="54"/>
  <c r="I5" i="54"/>
  <c r="I5" i="53"/>
  <c r="I6" i="53" s="1"/>
  <c r="I7" i="53" s="1"/>
  <c r="I8" i="53" s="1"/>
  <c r="I9" i="53" s="1"/>
  <c r="I10" i="53" s="1"/>
  <c r="I11" i="53" s="1"/>
  <c r="I12" i="53" s="1"/>
  <c r="I13" i="53" s="1"/>
  <c r="I14" i="53" s="1"/>
  <c r="I15" i="53" s="1"/>
  <c r="I16" i="53" s="1"/>
  <c r="I17" i="53" s="1"/>
  <c r="I18" i="53" s="1"/>
  <c r="I19" i="53" s="1"/>
  <c r="I20" i="53" s="1"/>
  <c r="I21" i="53" s="1"/>
  <c r="I22" i="53" s="1"/>
  <c r="I23" i="53" s="1"/>
  <c r="I24" i="53" s="1"/>
  <c r="I25" i="53" s="1"/>
  <c r="I26" i="53" s="1"/>
  <c r="I27" i="53" s="1"/>
  <c r="I28" i="53" s="1"/>
  <c r="I29" i="53" s="1"/>
  <c r="I30" i="53" s="1"/>
  <c r="I31" i="53" s="1"/>
  <c r="I32" i="53" s="1"/>
  <c r="I33" i="53" s="1"/>
  <c r="R26" i="56"/>
  <c r="R20" i="56"/>
  <c r="R12" i="56"/>
  <c r="R13" i="56" s="1"/>
  <c r="R8" i="56"/>
  <c r="G193" i="57" l="1"/>
  <c r="G284" i="57" s="1"/>
  <c r="G285" i="57" s="1"/>
  <c r="G357" i="57" s="1"/>
  <c r="I193" i="57"/>
  <c r="I284" i="57" s="1"/>
  <c r="I285" i="57" s="1"/>
  <c r="I357" i="57" s="1"/>
  <c r="H193" i="57"/>
  <c r="H284" i="57" s="1"/>
  <c r="H285" i="57" s="1"/>
  <c r="H357" i="57" s="1"/>
  <c r="R21" i="56"/>
  <c r="T15" i="55"/>
  <c r="T52" i="55"/>
  <c r="T38" i="55"/>
  <c r="T24" i="55"/>
  <c r="T30" i="55" s="1"/>
  <c r="S30" i="55"/>
  <c r="S39" i="55" s="1"/>
  <c r="S40" i="55" s="1"/>
  <c r="S53" i="55" s="1"/>
  <c r="R32" i="56"/>
  <c r="Q34" i="56"/>
  <c r="B22" i="12"/>
  <c r="C22" i="12"/>
  <c r="D22" i="12"/>
  <c r="E22" i="12"/>
  <c r="F23" i="12"/>
  <c r="T5" i="55"/>
  <c r="R52" i="55"/>
  <c r="R47" i="55"/>
  <c r="R38" i="55"/>
  <c r="R24" i="55"/>
  <c r="R15" i="55"/>
  <c r="R30" i="55" s="1"/>
  <c r="R5" i="55"/>
  <c r="T39" i="55" l="1"/>
  <c r="T40" i="55" s="1"/>
  <c r="F22" i="12"/>
  <c r="D9" i="41" s="1"/>
  <c r="R39" i="55"/>
  <c r="R40" i="55" s="1"/>
  <c r="R53" i="55" s="1"/>
  <c r="Q35" i="56" s="1"/>
  <c r="O35" i="56" l="1"/>
  <c r="O30" i="56"/>
  <c r="O29" i="56"/>
  <c r="O26" i="56"/>
  <c r="O20" i="56"/>
  <c r="O15" i="56"/>
  <c r="O17" i="56" s="1"/>
  <c r="O11" i="56"/>
  <c r="O12" i="56" s="1"/>
  <c r="O6" i="56"/>
  <c r="O8" i="56" s="1"/>
  <c r="O13" i="56" l="1"/>
  <c r="O21" i="56" s="1"/>
  <c r="O31" i="56"/>
  <c r="O32" i="56" s="1"/>
  <c r="Q31" i="56" l="1"/>
  <c r="Q26" i="56"/>
  <c r="Q20" i="56"/>
  <c r="Q52" i="55"/>
  <c r="Q47" i="55"/>
  <c r="Q38" i="55"/>
  <c r="Q24" i="55"/>
  <c r="Q15" i="55"/>
  <c r="Q5" i="55"/>
  <c r="Q30" i="55" l="1"/>
  <c r="Q39" i="55" s="1"/>
  <c r="Q40" i="55" s="1"/>
  <c r="Q53" i="55" s="1"/>
  <c r="T47" i="55"/>
  <c r="T53" i="55" s="1"/>
  <c r="Q32" i="56"/>
  <c r="O24" i="55" l="1"/>
  <c r="P24" i="55"/>
  <c r="O15" i="55"/>
  <c r="P15" i="55"/>
  <c r="O5" i="55"/>
  <c r="P52" i="55"/>
  <c r="P47" i="55"/>
  <c r="P38" i="55"/>
  <c r="P5" i="55"/>
  <c r="N12" i="56"/>
  <c r="N8" i="56"/>
  <c r="P30" i="55" l="1"/>
  <c r="P39" i="55" s="1"/>
  <c r="P40" i="55" s="1"/>
  <c r="P53" i="55" s="1"/>
  <c r="O30" i="55"/>
  <c r="O38" i="55" l="1"/>
  <c r="O47" i="55"/>
  <c r="O52" i="55"/>
  <c r="N31" i="56"/>
  <c r="N26" i="56"/>
  <c r="N20" i="56"/>
  <c r="N17" i="56"/>
  <c r="G8" i="54"/>
  <c r="J5" i="52"/>
  <c r="J6" i="52" s="1"/>
  <c r="J7" i="52" s="1"/>
  <c r="J8" i="52" s="1"/>
  <c r="I20" i="51" l="1"/>
  <c r="I21" i="51" s="1"/>
  <c r="N13" i="56"/>
  <c r="N21" i="56" s="1"/>
  <c r="O39" i="55"/>
  <c r="O40" i="55" s="1"/>
  <c r="O53" i="55" s="1"/>
  <c r="N32" i="56"/>
  <c r="M31" i="56"/>
  <c r="M26" i="56"/>
  <c r="M20" i="56"/>
  <c r="M17" i="56"/>
  <c r="M12" i="56"/>
  <c r="M8" i="56"/>
  <c r="N52" i="55"/>
  <c r="N47" i="55"/>
  <c r="N38" i="55"/>
  <c r="I24" i="55"/>
  <c r="J24" i="55"/>
  <c r="K24" i="55"/>
  <c r="L24" i="55"/>
  <c r="M24" i="55"/>
  <c r="N24" i="55"/>
  <c r="H24" i="55"/>
  <c r="I15" i="55"/>
  <c r="J15" i="55"/>
  <c r="K15" i="55"/>
  <c r="L15" i="55"/>
  <c r="M15" i="55"/>
  <c r="N15" i="55"/>
  <c r="H15" i="55"/>
  <c r="N5" i="55"/>
  <c r="N30" i="55" l="1"/>
  <c r="J30" i="55"/>
  <c r="H36" i="53"/>
  <c r="H30" i="55"/>
  <c r="I30" i="55"/>
  <c r="L30" i="55"/>
  <c r="K30" i="55"/>
  <c r="M30" i="55"/>
  <c r="N39" i="55"/>
  <c r="N40" i="55" s="1"/>
  <c r="N53" i="55" s="1"/>
  <c r="M35" i="56" s="1"/>
  <c r="M32" i="56"/>
  <c r="M13" i="56"/>
  <c r="M21" i="56" s="1"/>
  <c r="L16" i="56" l="1"/>
  <c r="L17" i="56" s="1"/>
  <c r="M47" i="55"/>
  <c r="L26" i="56"/>
  <c r="L20" i="56"/>
  <c r="L12" i="56"/>
  <c r="L8" i="56"/>
  <c r="M52" i="55"/>
  <c r="M38" i="55"/>
  <c r="M5" i="55"/>
  <c r="C8" i="12"/>
  <c r="D8" i="12"/>
  <c r="E8" i="12"/>
  <c r="B8" i="12"/>
  <c r="M39" i="55" l="1"/>
  <c r="M40" i="55" s="1"/>
  <c r="M53" i="55" s="1"/>
  <c r="L35" i="56" s="1"/>
  <c r="F8" i="12"/>
  <c r="L13" i="56"/>
  <c r="H33" i="53"/>
  <c r="G33" i="53"/>
  <c r="Q17" i="56" l="1"/>
  <c r="F24" i="12"/>
  <c r="D4" i="41"/>
  <c r="L31" i="56"/>
  <c r="L32" i="56" s="1"/>
  <c r="D74" i="23"/>
  <c r="L21" i="56"/>
  <c r="K26" i="56"/>
  <c r="K20" i="56"/>
  <c r="L52" i="55" l="1"/>
  <c r="L47" i="55"/>
  <c r="L38" i="55"/>
  <c r="L5" i="55"/>
  <c r="I8" i="52"/>
  <c r="H8" i="52"/>
  <c r="L39" i="55" l="1"/>
  <c r="L40" i="55" l="1"/>
  <c r="K17" i="56"/>
  <c r="L53" i="55" l="1"/>
  <c r="K35" i="56" s="1"/>
  <c r="I31" i="56"/>
  <c r="D75" i="23" l="1"/>
  <c r="K31" i="56"/>
  <c r="K32" i="56" s="1"/>
  <c r="I17" i="56"/>
  <c r="J20" i="56"/>
  <c r="I20" i="56"/>
  <c r="J12" i="56"/>
  <c r="J8" i="56"/>
  <c r="H31" i="56"/>
  <c r="J13" i="56" l="1"/>
  <c r="J28" i="56"/>
  <c r="K52" i="55"/>
  <c r="K47" i="55"/>
  <c r="K38" i="55"/>
  <c r="K5" i="55"/>
  <c r="J26" i="56"/>
  <c r="J17" i="56" l="1"/>
  <c r="J21" i="56" s="1"/>
  <c r="J31" i="56"/>
  <c r="J32" i="56" s="1"/>
  <c r="H15" i="56"/>
  <c r="G15" i="56"/>
  <c r="K39" i="55" l="1"/>
  <c r="K40" i="55" s="1"/>
  <c r="J52" i="55"/>
  <c r="J47" i="55"/>
  <c r="J38" i="55"/>
  <c r="J5" i="55"/>
  <c r="I26" i="56"/>
  <c r="I12" i="56"/>
  <c r="I8" i="56"/>
  <c r="K53" i="55" l="1"/>
  <c r="J35" i="56" s="1"/>
  <c r="I32" i="56"/>
  <c r="I13" i="56"/>
  <c r="I21" i="56" s="1"/>
  <c r="J39" i="55"/>
  <c r="H15" i="54"/>
  <c r="K12" i="56" l="1"/>
  <c r="Q12" i="56"/>
  <c r="J40" i="55"/>
  <c r="G31" i="56"/>
  <c r="H26" i="56"/>
  <c r="G26" i="56"/>
  <c r="H20" i="56"/>
  <c r="G20" i="56"/>
  <c r="H12" i="56"/>
  <c r="G12" i="56"/>
  <c r="H8" i="56"/>
  <c r="G8" i="56"/>
  <c r="I52" i="55"/>
  <c r="H52" i="55"/>
  <c r="I47" i="55"/>
  <c r="H47" i="55"/>
  <c r="I38" i="55"/>
  <c r="H38" i="55"/>
  <c r="I5" i="55"/>
  <c r="H5" i="55"/>
  <c r="G12" i="54"/>
  <c r="H8" i="54"/>
  <c r="H12" i="54"/>
  <c r="G37" i="53"/>
  <c r="H12" i="52"/>
  <c r="I11" i="52"/>
  <c r="I12" i="52" s="1"/>
  <c r="G27" i="51"/>
  <c r="H26" i="51"/>
  <c r="H27" i="51" s="1"/>
  <c r="H22" i="51"/>
  <c r="G22" i="51"/>
  <c r="I15" i="52" l="1"/>
  <c r="I21" i="52"/>
  <c r="H21" i="54"/>
  <c r="H37" i="53"/>
  <c r="G42" i="53" s="1"/>
  <c r="H32" i="56"/>
  <c r="J53" i="55"/>
  <c r="G32" i="56"/>
  <c r="H13" i="56"/>
  <c r="G13" i="56"/>
  <c r="I39" i="55"/>
  <c r="I40" i="55" s="1"/>
  <c r="I53" i="55" s="1"/>
  <c r="H35" i="56" s="1"/>
  <c r="K8" i="56" l="1"/>
  <c r="K13" i="56" s="1"/>
  <c r="K21" i="56" s="1"/>
  <c r="Q8" i="56"/>
  <c r="Q13" i="56" s="1"/>
  <c r="Q21" i="56" s="1"/>
  <c r="H39" i="55"/>
  <c r="I35" i="56"/>
  <c r="G35" i="23"/>
  <c r="G37" i="23" s="1"/>
  <c r="G39" i="23" s="1"/>
  <c r="G63" i="23" s="1"/>
  <c r="H40" i="55" l="1"/>
  <c r="H53" i="55" l="1"/>
  <c r="G35" i="56" l="1"/>
  <c r="H34" i="56" s="1"/>
  <c r="I34" i="56" s="1"/>
  <c r="J34" i="56" s="1"/>
  <c r="J36" i="56" l="1"/>
  <c r="J37" i="56" s="1"/>
  <c r="J39" i="56" s="1"/>
  <c r="K34" i="56"/>
  <c r="G36" i="56"/>
  <c r="G37" i="56" s="1"/>
  <c r="D12" i="41"/>
  <c r="K36" i="56" l="1"/>
  <c r="K37" i="56" s="1"/>
  <c r="K39" i="56" s="1"/>
  <c r="L34" i="56"/>
  <c r="H36" i="56"/>
  <c r="H37" i="56" s="1"/>
  <c r="L36" i="56" l="1"/>
  <c r="L37" i="56" s="1"/>
  <c r="L39" i="56" s="1"/>
  <c r="M34" i="56"/>
  <c r="I36" i="56"/>
  <c r="I37" i="56" s="1"/>
  <c r="I39" i="56" s="1"/>
  <c r="D3" i="41" l="1"/>
  <c r="D6" i="41" s="1"/>
  <c r="M36" i="56"/>
  <c r="M37" i="56" s="1"/>
  <c r="M39" i="56" s="1"/>
  <c r="N36" i="56"/>
  <c r="O34" i="56" s="1"/>
  <c r="O36" i="56" s="1"/>
  <c r="Q36" i="56" l="1"/>
  <c r="O37" i="56"/>
  <c r="D17" i="41"/>
  <c r="N37" i="56"/>
  <c r="N39" i="56" s="1"/>
  <c r="D15" i="41"/>
  <c r="E76" i="23"/>
  <c r="G17" i="56"/>
  <c r="G21" i="56" s="1"/>
  <c r="G39" i="56" s="1"/>
  <c r="H17" i="56"/>
  <c r="Q37" i="56" l="1"/>
  <c r="Q39" i="56" s="1"/>
  <c r="R34" i="56"/>
  <c r="R36" i="56" s="1"/>
  <c r="R37" i="56" s="1"/>
  <c r="R39" i="56" s="1"/>
  <c r="H21" i="56"/>
  <c r="H39" i="56" s="1"/>
</calcChain>
</file>

<file path=xl/sharedStrings.xml><?xml version="1.0" encoding="utf-8"?>
<sst xmlns="http://schemas.openxmlformats.org/spreadsheetml/2006/main" count="1800" uniqueCount="815">
  <si>
    <t>Otras Cuentas Por Cobrar</t>
  </si>
  <si>
    <t>Total Accounts Payable</t>
  </si>
  <si>
    <t>TOTAL</t>
  </si>
  <si>
    <t>Total Expense</t>
  </si>
  <si>
    <t xml:space="preserve"> </t>
  </si>
  <si>
    <t xml:space="preserve">A C T I V O S </t>
  </si>
  <si>
    <t xml:space="preserve">PASIVOS </t>
  </si>
  <si>
    <t xml:space="preserve">Total  Pasivos </t>
  </si>
  <si>
    <t>TOTAL PASIVOS Y PATRIMONIO</t>
  </si>
  <si>
    <t>1 - 30</t>
  </si>
  <si>
    <t>31 - 60</t>
  </si>
  <si>
    <t>61 - 90</t>
  </si>
  <si>
    <t>&gt; 90</t>
  </si>
  <si>
    <t xml:space="preserve">TOTAL CUENTAS POR COBRAR </t>
  </si>
  <si>
    <t xml:space="preserve">         MOVIMIENTO CAJA Y BANCOS</t>
  </si>
  <si>
    <t>MOVIMIENTOS</t>
  </si>
  <si>
    <t>Concepto</t>
  </si>
  <si>
    <t>Parcial ¢</t>
  </si>
  <si>
    <t>TOTALES ¢</t>
  </si>
  <si>
    <t>¢</t>
  </si>
  <si>
    <t>MAS:          ENTRADAS/INGRESOS</t>
  </si>
  <si>
    <t>OTRAS ENTRADAS/INGRESOS</t>
  </si>
  <si>
    <t>TOTAL DE INGRESOS DEL MES</t>
  </si>
  <si>
    <t>TOTAL SALDO BANCOS MAS ENTRADAS</t>
  </si>
  <si>
    <t>SALIDAS</t>
  </si>
  <si>
    <t>TOTAL SALIDAS DEL MES</t>
  </si>
  <si>
    <t>CUENTAS POR COBRAR</t>
  </si>
  <si>
    <t xml:space="preserve">Administrado por </t>
  </si>
  <si>
    <t xml:space="preserve">Urbano Inmobiliaria </t>
  </si>
  <si>
    <t>Menos Anticipos y No Identificados</t>
  </si>
  <si>
    <t xml:space="preserve">Cuentas por Cobrar Condominos </t>
  </si>
  <si>
    <t>CUENTAS POR PAGAR</t>
  </si>
  <si>
    <t>Type</t>
  </si>
  <si>
    <t>Date</t>
  </si>
  <si>
    <t>Num</t>
  </si>
  <si>
    <t>Memo</t>
  </si>
  <si>
    <t>Name</t>
  </si>
  <si>
    <t>Debit</t>
  </si>
  <si>
    <t>Credit</t>
  </si>
  <si>
    <t>Balance</t>
  </si>
  <si>
    <t>Cuentas Por Cobrar Condominos</t>
  </si>
  <si>
    <t>Sub Total Disponible</t>
  </si>
  <si>
    <t xml:space="preserve">Menos </t>
  </si>
  <si>
    <t>Total Obligaciones (Pasivos)</t>
  </si>
  <si>
    <t>Efectivo Disponible</t>
  </si>
  <si>
    <t xml:space="preserve">TOTAL CUENTAS POR  PAGAR </t>
  </si>
  <si>
    <t xml:space="preserve">Cuentas Por Pagar </t>
  </si>
  <si>
    <t xml:space="preserve">Otras Cuentas Por Cobrar </t>
  </si>
  <si>
    <t xml:space="preserve">Otras Cuentas por Pagar </t>
  </si>
  <si>
    <t>Anticipos Condominos /N I</t>
  </si>
  <si>
    <t>SALDO LIBROS</t>
  </si>
  <si>
    <t xml:space="preserve">DISPONIBLE - CXC </t>
  </si>
  <si>
    <t>01 · Bancos</t>
  </si>
  <si>
    <t>0103 · Banco Scotiabank</t>
  </si>
  <si>
    <t>014 · Cta. 13000215300 Colones</t>
  </si>
  <si>
    <t>Total 014 · Cta. 13000215300 Colones</t>
  </si>
  <si>
    <t>SALDO BANCOS</t>
  </si>
  <si>
    <t xml:space="preserve">SUMAS  IGUALES </t>
  </si>
  <si>
    <t>013 · Cta. 13000215301  Dolares</t>
  </si>
  <si>
    <t>Total 013 · Cta. 13000215301  Dolares</t>
  </si>
  <si>
    <t>0104 · Banco Bac San Jose</t>
  </si>
  <si>
    <t>BAC COLONES</t>
  </si>
  <si>
    <t>Total BAC COLONES</t>
  </si>
  <si>
    <t>Total 0104 · Banco Bac San Jose</t>
  </si>
  <si>
    <t>Total 01 · Bancos</t>
  </si>
  <si>
    <t>BAC DOLARES</t>
  </si>
  <si>
    <t>Total BAC DOLARES</t>
  </si>
  <si>
    <t>Dec 17</t>
  </si>
  <si>
    <t>Jan 18</t>
  </si>
  <si>
    <t>7 · Ingresos</t>
  </si>
  <si>
    <t>71 · Mantenimiento</t>
  </si>
  <si>
    <t>Total 7 · Ingresos</t>
  </si>
  <si>
    <t>81 · GASTOS FIJOS</t>
  </si>
  <si>
    <t>81001 · Vigilancia</t>
  </si>
  <si>
    <t>81003 · Contrato Limpieza y Mto General</t>
  </si>
  <si>
    <t>81004 · Contrato Jardineria</t>
  </si>
  <si>
    <t>81005 · Servicios Publicos</t>
  </si>
  <si>
    <t>810051 · Telefono</t>
  </si>
  <si>
    <t>810052 · Energia</t>
  </si>
  <si>
    <t>810053 · Agua</t>
  </si>
  <si>
    <t>Total 81005 · Servicios Publicos</t>
  </si>
  <si>
    <t>81006 · Administracion Condominio</t>
  </si>
  <si>
    <t>81007 · Contratos Mantenimiento Equipos</t>
  </si>
  <si>
    <t>810071 · Mante. Planta Tratamiento</t>
  </si>
  <si>
    <t>810072 · Contrato Elevadores</t>
  </si>
  <si>
    <t>810076 · Alarma</t>
  </si>
  <si>
    <t>Total 81007 · Contratos Mantenimiento Equipos</t>
  </si>
  <si>
    <t>81009 · Fumigacion</t>
  </si>
  <si>
    <t>Total 81 · GASTOS FIJOS</t>
  </si>
  <si>
    <t>82 · GASTOS VARIABLES</t>
  </si>
  <si>
    <t>8203 · Mantenimiento Edificios</t>
  </si>
  <si>
    <t>8204 · Mantenimiento Equipos e Instala</t>
  </si>
  <si>
    <t>8208 · Mantenimiento Piscina</t>
  </si>
  <si>
    <t>8299 · Otros Gastos de Operacion</t>
  </si>
  <si>
    <t>Total 82 · GASTOS VARIABLES</t>
  </si>
  <si>
    <t>85 · Ingresos No Operacionales</t>
  </si>
  <si>
    <t>8502 · Intereses Bancarios</t>
  </si>
  <si>
    <t>8503 · Diferencia en Cambio</t>
  </si>
  <si>
    <t>8504 · Multas Morosidad</t>
  </si>
  <si>
    <t>8508 · Otros</t>
  </si>
  <si>
    <t>Total 85 · Ingresos No Operacionales</t>
  </si>
  <si>
    <t>86 · Gastos No operacionales</t>
  </si>
  <si>
    <t>8601 · Gastos x Diferencia en Cambio</t>
  </si>
  <si>
    <t>8602 · Gastos Bancarios</t>
  </si>
  <si>
    <t>Total 86 · Gastos No operacionales</t>
  </si>
  <si>
    <t>Ingresos Operativos</t>
  </si>
  <si>
    <t xml:space="preserve">EGRESOS </t>
  </si>
  <si>
    <t>Excedente  o Deficit Operativo</t>
  </si>
  <si>
    <t xml:space="preserve">OTROS  INGRESOS </t>
  </si>
  <si>
    <t xml:space="preserve">OTROS  EGRESOS </t>
  </si>
  <si>
    <t>TOTAL EXCEDENTE O DEFICIT DEL PERIODO</t>
  </si>
  <si>
    <t xml:space="preserve">Total </t>
  </si>
  <si>
    <t>CONDOMINIO RESIDENCIAL VERTICAL  BOHEMIA COUNTRY</t>
  </si>
  <si>
    <t>Dec 31, 17</t>
  </si>
  <si>
    <t>Jan 31, 18</t>
  </si>
  <si>
    <t>Current Assets</t>
  </si>
  <si>
    <t>Total 0103 · Banco Scotiabank</t>
  </si>
  <si>
    <t>12 · Cuentas por Cobrar</t>
  </si>
  <si>
    <t>1201 · Mantenimiento</t>
  </si>
  <si>
    <t>Total 12 · Cuentas por Cobrar</t>
  </si>
  <si>
    <t>1300 · Otras Cuentas Por Cobrar</t>
  </si>
  <si>
    <t>35 · C x P Proveedores</t>
  </si>
  <si>
    <t>2 · Otras CXP</t>
  </si>
  <si>
    <t>21 · Otras</t>
  </si>
  <si>
    <t>Total 2 · Otras CXP</t>
  </si>
  <si>
    <t xml:space="preserve">Total  Otras Cuentas por Cobrar </t>
  </si>
  <si>
    <t xml:space="preserve">TOTAL ACTIVOS </t>
  </si>
  <si>
    <t xml:space="preserve">PASIVOS  Y  PATRIMONIO </t>
  </si>
  <si>
    <t xml:space="preserve">Cuentas por  Pagar </t>
  </si>
  <si>
    <t xml:space="preserve">Otras Cuentas por  Pagar </t>
  </si>
  <si>
    <t>PATRIMONIO</t>
  </si>
  <si>
    <t>Excedente o Deficit Acumulado</t>
  </si>
  <si>
    <t>Excedente o Deficit  del Periodo</t>
  </si>
  <si>
    <t>Total  Patrimonio</t>
  </si>
  <si>
    <t>Anticipo Condominos</t>
  </si>
  <si>
    <t xml:space="preserve">Depositos no Identificados </t>
  </si>
  <si>
    <t xml:space="preserve">Saldo  Anterior </t>
  </si>
  <si>
    <t xml:space="preserve">Saldo Anterior </t>
  </si>
  <si>
    <t>Feb,28, 18</t>
  </si>
  <si>
    <t>Feb. 18</t>
  </si>
  <si>
    <t>810075 · Contrato Generador  Energia</t>
  </si>
  <si>
    <t>81010 · Auditoria Anual</t>
  </si>
  <si>
    <t>8202 · Aseo  y  Limpieza</t>
  </si>
  <si>
    <t xml:space="preserve">1211 · Cargos por Mora </t>
  </si>
  <si>
    <t>Mar,31, 18</t>
  </si>
  <si>
    <t>Mar. 18</t>
  </si>
  <si>
    <t>810073 · Contrato Sist. Incendio y Extintores</t>
  </si>
  <si>
    <t>81008 · Limpieza de Vidrios</t>
  </si>
  <si>
    <t>8210 · Asamblea Anual</t>
  </si>
  <si>
    <t>81012 · Asamblea Anual</t>
  </si>
  <si>
    <t xml:space="preserve">SALDOS </t>
  </si>
  <si>
    <t>BANCOS</t>
  </si>
  <si>
    <t xml:space="preserve">LIBROS </t>
  </si>
  <si>
    <t xml:space="preserve">ANTICIPOS </t>
  </si>
  <si>
    <t xml:space="preserve">CUENTAS POR COBRAR </t>
  </si>
  <si>
    <t>NO IDENTIFICADO</t>
  </si>
  <si>
    <t>Abr. 18</t>
  </si>
  <si>
    <t>Abr,30, 18</t>
  </si>
  <si>
    <t>May. 18</t>
  </si>
  <si>
    <t>8113 · Seguros</t>
  </si>
  <si>
    <t>May 31, 18</t>
  </si>
  <si>
    <t>Jun, 18</t>
  </si>
  <si>
    <t>810074 · Contrato Bombas de Agua</t>
  </si>
  <si>
    <t>Jun 30, 18</t>
  </si>
  <si>
    <t xml:space="preserve">Total Ingresos </t>
  </si>
  <si>
    <t>Jul 30, 18</t>
  </si>
  <si>
    <t>Jul, 18</t>
  </si>
  <si>
    <t xml:space="preserve">  </t>
  </si>
  <si>
    <t>Ago 31, 18</t>
  </si>
  <si>
    <t>Ago, 18</t>
  </si>
  <si>
    <t>3D USAVEN AT</t>
  </si>
  <si>
    <t>1C</t>
  </si>
  <si>
    <t>3C</t>
  </si>
  <si>
    <t>7C</t>
  </si>
  <si>
    <t>5B</t>
  </si>
  <si>
    <t>6B</t>
  </si>
  <si>
    <t>4D</t>
  </si>
  <si>
    <t>7D SOCIEDAD NICAPINOL S.A</t>
  </si>
  <si>
    <t>5A</t>
  </si>
  <si>
    <t>2B</t>
  </si>
  <si>
    <t>2A</t>
  </si>
  <si>
    <t>4A</t>
  </si>
  <si>
    <t>5C</t>
  </si>
  <si>
    <t>3B</t>
  </si>
  <si>
    <t>4B</t>
  </si>
  <si>
    <t>diiferencial cambiario</t>
  </si>
  <si>
    <t>Sept, 18</t>
  </si>
  <si>
    <t>Sept 30, 18</t>
  </si>
  <si>
    <t>Transfer</t>
  </si>
  <si>
    <t>13/09/2018</t>
  </si>
  <si>
    <t>Deposit</t>
  </si>
  <si>
    <t>21/09/2018</t>
  </si>
  <si>
    <t>Payment</t>
  </si>
  <si>
    <t>3A</t>
  </si>
  <si>
    <t>7-B CECILIA COLLADO CARBONI</t>
  </si>
  <si>
    <t>5D</t>
  </si>
  <si>
    <t>6A Inversiones Inmob.Viteri Pozuelo S.A.</t>
  </si>
  <si>
    <t>6D</t>
  </si>
  <si>
    <t>6C</t>
  </si>
  <si>
    <t>1A</t>
  </si>
  <si>
    <t>1D</t>
  </si>
  <si>
    <t>2D</t>
  </si>
  <si>
    <t>2C</t>
  </si>
  <si>
    <t>TRASLADO DE FONDOS</t>
  </si>
  <si>
    <t>25/09/2018</t>
  </si>
  <si>
    <t>28/09/2018</t>
  </si>
  <si>
    <t>4C</t>
  </si>
  <si>
    <t>Check</t>
  </si>
  <si>
    <t>Tr951478806</t>
  </si>
  <si>
    <t>A Y A</t>
  </si>
  <si>
    <t>Pago AYA 5273521</t>
  </si>
  <si>
    <t>Bill Pmt -Check</t>
  </si>
  <si>
    <t>Servicio de Mantenimiento Frachagui</t>
  </si>
  <si>
    <t>Fact 02 Servicio de mtto y limpieza del 1 al 15 de Septiembre 2018</t>
  </si>
  <si>
    <t>General Journal</t>
  </si>
  <si>
    <t>COMISION CD SINPE</t>
  </si>
  <si>
    <t>Tr951493092</t>
  </si>
  <si>
    <t>CNFL 397397</t>
  </si>
  <si>
    <t>Pago CNFL Electricidad 397397</t>
  </si>
  <si>
    <t>Tr951493296</t>
  </si>
  <si>
    <t>I.C.E</t>
  </si>
  <si>
    <t>Pago ICE Teléfono 22883417</t>
  </si>
  <si>
    <t>Urbano Inmobiliaria Limitada</t>
  </si>
  <si>
    <t>Honorarios administracion mes de Septiembre 2018</t>
  </si>
  <si>
    <t>Tr406409218</t>
  </si>
  <si>
    <t>reintegro t.c. compra de bombillos, diesel para planta, compra de radios</t>
  </si>
  <si>
    <t>Telecentinel de Centroamerica S.A.</t>
  </si>
  <si>
    <t>Fact 111855 Servicio de monitoreo mes de Septiembre 2018</t>
  </si>
  <si>
    <t>S.S. Security International S.A.</t>
  </si>
  <si>
    <t>Fact 28 Servicio de seguridad del 1 al 15 de Septiembre 2018</t>
  </si>
  <si>
    <t>Ricardo Moya Perez</t>
  </si>
  <si>
    <t>Fact 3042 cambio e instalacion de tapa de 2 inodoros, rep. desague en baños, fijar manilla puerta</t>
  </si>
  <si>
    <t>DEPURAGUA S.A.</t>
  </si>
  <si>
    <t>Fact 2043 Servicio de mtto de la planta de tratamiento mes de Septiembre</t>
  </si>
  <si>
    <t>Fact 08 Servicio de mtto y limpieza del 16 al 30 de septiembre 2018</t>
  </si>
  <si>
    <t>Soledad Andrea Peña Sepúlveda</t>
  </si>
  <si>
    <t>Fact 08 Servicio de mtto jardines mes de Septiembre 2018</t>
  </si>
  <si>
    <t>Tr951461667</t>
  </si>
  <si>
    <t>Piscinas Genesis S.A.</t>
  </si>
  <si>
    <t>Fact 33874  Servicio de reparacion de bomba, cambio de roles y sellos. mtto general</t>
  </si>
  <si>
    <t>Fact 29 Servicio de seguridad del 16 al 30 de Septiembre 2018</t>
  </si>
  <si>
    <t>Elevadores Schindler S.A.</t>
  </si>
  <si>
    <t>Bill</t>
  </si>
  <si>
    <t>3042</t>
  </si>
  <si>
    <t>Servicios  J.Macar  S.A.</t>
  </si>
  <si>
    <t>Fact 3042 Servicio de seguridad del 16 al 30 de Enero 2018</t>
  </si>
  <si>
    <t>3041</t>
  </si>
  <si>
    <t>Fact 3041 Servicio de seguridad del 1 al 15 de Enero 2018</t>
  </si>
  <si>
    <t>3078</t>
  </si>
  <si>
    <t>Fact 3078 Servicio de Seguridad del 1 al 15 de Febrero 2018</t>
  </si>
  <si>
    <t>3079</t>
  </si>
  <si>
    <t>Fact 3079 Servicio de seguridad del 16 al 28 de Febrero 2018</t>
  </si>
  <si>
    <t>3105</t>
  </si>
  <si>
    <t>Fact 3105 Servicio de seguridad del 16 a 30 de Marzo 2018</t>
  </si>
  <si>
    <t>3104</t>
  </si>
  <si>
    <t>Fact 3104 Servicio de seguridad del 1 al 15 de Marzo 2018</t>
  </si>
  <si>
    <t>3126</t>
  </si>
  <si>
    <t>Fact 3126 Servicio de  seguridad del 1 al 15 de Abril 2018</t>
  </si>
  <si>
    <t>381</t>
  </si>
  <si>
    <t>Fact 381 Sevicio de seguridad del 16 al 31 de Mayo 2018</t>
  </si>
  <si>
    <t>382</t>
  </si>
  <si>
    <t>Fact 382 Servicio de seguridad del 1 al 15 de Mayo 2018</t>
  </si>
  <si>
    <t>383</t>
  </si>
  <si>
    <t>Fact 383 Servicio de seguridad del 16 al 30 de Mayo 2018</t>
  </si>
  <si>
    <t>438</t>
  </si>
  <si>
    <t>Fact 438 Servicio de seguridad del 1 al 15 de Junio 2018</t>
  </si>
  <si>
    <t>439</t>
  </si>
  <si>
    <t>Fact 439 Servicio de segurida de 16 al 30 de Junio 2018</t>
  </si>
  <si>
    <t>15/07/2018</t>
  </si>
  <si>
    <t>479</t>
  </si>
  <si>
    <t>Fact 479 Servicio de seguridad del 1 al 15 de Julio 2018</t>
  </si>
  <si>
    <t>481</t>
  </si>
  <si>
    <t>Fact 481 Servicio  de seguridad del 16 al 30 de Julio 2018</t>
  </si>
  <si>
    <t>553</t>
  </si>
  <si>
    <t>Fact 553 Servicio de seguridad del 1 al 15 de Agosto 2018</t>
  </si>
  <si>
    <t>546</t>
  </si>
  <si>
    <t>Fact 546 Servicio de seguridad del 16 al 30 de Agosto 2018</t>
  </si>
  <si>
    <t>29</t>
  </si>
  <si>
    <t>28</t>
  </si>
  <si>
    <t>Total 81001 · Vigilancia</t>
  </si>
  <si>
    <t>1193</t>
  </si>
  <si>
    <t>Fact 1193 Servicio de mtto y limpieza del 1 al 15 de Enero 2018</t>
  </si>
  <si>
    <t>26/01/2018</t>
  </si>
  <si>
    <t>1204</t>
  </si>
  <si>
    <t>Fact 1204 Servicio de mtto y limpieza areas comunes 16-30 Enero 2018</t>
  </si>
  <si>
    <t>1213</t>
  </si>
  <si>
    <t>Fact 1213 Servicio de mtto y limpieza del 1 al 15 de Febrero 2018</t>
  </si>
  <si>
    <t>22/02/2018</t>
  </si>
  <si>
    <t>Tr950463693</t>
  </si>
  <si>
    <t>Fact 1221 Servicio de mtto y limpieza del 16 al 28 de febrero 2018</t>
  </si>
  <si>
    <t>1228</t>
  </si>
  <si>
    <t>Fact 1228 Servicio de mtto y limpieza del 1 al 15 de Marzo 2018</t>
  </si>
  <si>
    <t>1229</t>
  </si>
  <si>
    <t>Fact 1229 Serviciode mtto y limpieza del 16 al 30 de Marzo 2018</t>
  </si>
  <si>
    <t>1246</t>
  </si>
  <si>
    <t>Fact 1246 Servicio de mtto y limpieza del 1  al 15 de Abril 2018</t>
  </si>
  <si>
    <t>1247</t>
  </si>
  <si>
    <t>Fact 1247 Servicio de mtto y limpieza del 16 al 30 de Abril 2018</t>
  </si>
  <si>
    <t>1260</t>
  </si>
  <si>
    <t>Fact 1260 Servicio de mtto y limpieza areas comunes 1-15 de Mayo 2018</t>
  </si>
  <si>
    <t>1261</t>
  </si>
  <si>
    <t>Fact 1261 Servicio de mtto y limpieza areas comunes 16-30 de Mayo 2018</t>
  </si>
  <si>
    <t>1279</t>
  </si>
  <si>
    <t>Fact 1279 Servicio de mtto y limpieza del 16 al 30 de Junio 2018</t>
  </si>
  <si>
    <t>1278</t>
  </si>
  <si>
    <t>Fact 1278 Servicio de mtto y limpieza del 1 al 15de Junio 2018</t>
  </si>
  <si>
    <t>1291</t>
  </si>
  <si>
    <t>Fact 1291 Servicio de mtto y limpieza areas comunes 1-15 de Julio 2018</t>
  </si>
  <si>
    <t>1292</t>
  </si>
  <si>
    <t>Fact 1292 Servicio de mtto y limpieza del16 al 30 de Julio 2018</t>
  </si>
  <si>
    <t>1307</t>
  </si>
  <si>
    <t>Fact 1307 Servicio de mtto y limpieza del 1 al 15 de Agosto 2018</t>
  </si>
  <si>
    <t>1308</t>
  </si>
  <si>
    <t>Fact 1308 Servicio de mtto y limpieza del 16 al 30 de Agosto</t>
  </si>
  <si>
    <t>02</t>
  </si>
  <si>
    <t>08</t>
  </si>
  <si>
    <t>Total 81003 · Contrato Limpieza y Mto General</t>
  </si>
  <si>
    <t>1100</t>
  </si>
  <si>
    <t>Fact 1100 Servicio de mtto jaridines mes de Enero 2018</t>
  </si>
  <si>
    <t>Tr950463687</t>
  </si>
  <si>
    <t>Fact 1120 Servicio de mtto de jardines mes de Febrero 2018</t>
  </si>
  <si>
    <t>22/03/2018</t>
  </si>
  <si>
    <t>1140</t>
  </si>
  <si>
    <t>Fact 1140 Servicio de mtto jardines mes de Marzo 2018</t>
  </si>
  <si>
    <t>26/04/2018</t>
  </si>
  <si>
    <t>1162</t>
  </si>
  <si>
    <t>Fact 1162 Visita de mtto jardines mes de Abril</t>
  </si>
  <si>
    <t>28/05/2018</t>
  </si>
  <si>
    <t>1175</t>
  </si>
  <si>
    <t>Fact 1175 Servicio de mtto jardines mes de Mayo 2018</t>
  </si>
  <si>
    <t>27/06/2018</t>
  </si>
  <si>
    <t>1194</t>
  </si>
  <si>
    <t>Fact 1194 Mtto de jardines mes de  junio 2018</t>
  </si>
  <si>
    <t>24/07/2018</t>
  </si>
  <si>
    <t>1203</t>
  </si>
  <si>
    <t>Fact 1203 Servicio de mtto de jardines mes de Julio 2018</t>
  </si>
  <si>
    <t>27/08/2018</t>
  </si>
  <si>
    <t>1211</t>
  </si>
  <si>
    <t>Fact 1211 Servicio de mtto de jardines mes de Agosto</t>
  </si>
  <si>
    <t>Total 81004 · Contrato Jardineria</t>
  </si>
  <si>
    <t>Tr951418738</t>
  </si>
  <si>
    <t>Tr8333814</t>
  </si>
  <si>
    <t>Pago Serv SL-22883417</t>
  </si>
  <si>
    <t>18/04/2018</t>
  </si>
  <si>
    <t>Tr951444055</t>
  </si>
  <si>
    <t>18/05/2018</t>
  </si>
  <si>
    <t>Tr951422065</t>
  </si>
  <si>
    <t>13/06/2018</t>
  </si>
  <si>
    <t>Tr951429287</t>
  </si>
  <si>
    <t>18/07/2018</t>
  </si>
  <si>
    <t>Tr951474365</t>
  </si>
  <si>
    <t>20/08/2018</t>
  </si>
  <si>
    <t>Tr951405693</t>
  </si>
  <si>
    <t>Total 810051 · Telefono</t>
  </si>
  <si>
    <t>16/01/2018</t>
  </si>
  <si>
    <t>Tr951491754</t>
  </si>
  <si>
    <t>14/02/2018</t>
  </si>
  <si>
    <t>Tr951409755</t>
  </si>
  <si>
    <t>Tr951418497</t>
  </si>
  <si>
    <t>Tr8333812</t>
  </si>
  <si>
    <t>Pago Serv SL-397397</t>
  </si>
  <si>
    <t>Tr951421941</t>
  </si>
  <si>
    <t>$1,188.95 Pago CNFL Electricidad 397397</t>
  </si>
  <si>
    <t>Tr951484398</t>
  </si>
  <si>
    <t>Tr951474313</t>
  </si>
  <si>
    <t>14/08/2018</t>
  </si>
  <si>
    <t>Tr951469705</t>
  </si>
  <si>
    <t>Total 810052 · Energia</t>
  </si>
  <si>
    <t>31/01/2018</t>
  </si>
  <si>
    <t>Tr951418641</t>
  </si>
  <si>
    <t>Tr8333813</t>
  </si>
  <si>
    <t>Pago Serv SL-5273521</t>
  </si>
  <si>
    <t>Tr951426685</t>
  </si>
  <si>
    <t>Tr951484542</t>
  </si>
  <si>
    <t>Tr951440121</t>
  </si>
  <si>
    <t>27/07/2018</t>
  </si>
  <si>
    <t>Tr951451325</t>
  </si>
  <si>
    <t>Total 810053 · Agua</t>
  </si>
  <si>
    <t>Honorarios administracion mes de Enero 2018</t>
  </si>
  <si>
    <t>Honorarios administracion mes de Febrero 2018</t>
  </si>
  <si>
    <t>Honorarios administracion mes de Marzo 2018</t>
  </si>
  <si>
    <t>Honorarios administracion mes de Abril 2018</t>
  </si>
  <si>
    <t>Honorarios administracion mes de Mayo 2018</t>
  </si>
  <si>
    <t>Honorarios administracion mes de junio 2018</t>
  </si>
  <si>
    <t>Honorarios administracion mes de Julio 2018</t>
  </si>
  <si>
    <t>Honorarios administracion mes de Agosto 2018</t>
  </si>
  <si>
    <t>Total 81006 · Administracion Condominio</t>
  </si>
  <si>
    <t>1048</t>
  </si>
  <si>
    <t>Fact 1048 Servicio de mtto de la planta de tratamiento mes de Enero 2018</t>
  </si>
  <si>
    <t>Tr406404521</t>
  </si>
  <si>
    <t>Fact 1182 Servicio de mtto de la planta de tratamiento mes  de Febrero 2018</t>
  </si>
  <si>
    <t>100001010000001294</t>
  </si>
  <si>
    <t>Fact 100001010000001294 Servcio de mtto de la planta de tratamiento mes de Marzo</t>
  </si>
  <si>
    <t>100001010000001423</t>
  </si>
  <si>
    <t>Fact 100001010000001423 MANTENIMIENTO PLANTA DE MANTENIMIENTO MES DE ABRIL</t>
  </si>
  <si>
    <t>1543</t>
  </si>
  <si>
    <t>Fact 1543 Servicio de mtto de la planta de tratamiento mes de Mayo 2018</t>
  </si>
  <si>
    <t>30/06/2018</t>
  </si>
  <si>
    <t>1010001676</t>
  </si>
  <si>
    <t>Fact 1010001676 Servicio de mtto de la planta de tratamiento mes de Junio</t>
  </si>
  <si>
    <t>1798</t>
  </si>
  <si>
    <t>Fact 1798 Servicio de mtto de la planta de tratamiento mes de Julio</t>
  </si>
  <si>
    <t>1920</t>
  </si>
  <si>
    <t>Fact 1920 Servicio de mtto de planta de tratamiento mes de Agosto 2018</t>
  </si>
  <si>
    <t>2043</t>
  </si>
  <si>
    <t>Total 810071 · Mante. Planta Tratamiento</t>
  </si>
  <si>
    <t>138021</t>
  </si>
  <si>
    <t>$480 tc 566.40 Fact 138021 Servicio de mtto elevadores mes de Enero 2018</t>
  </si>
  <si>
    <t>138731</t>
  </si>
  <si>
    <t>$480.00 tc 566.36 Fact 138731 servicio de mtto elevadores mes de Febrero 2018</t>
  </si>
  <si>
    <t>13/03/2018</t>
  </si>
  <si>
    <t>139390</t>
  </si>
  <si>
    <t>$480 tc 565.84 Fact 139390 Servicio de mtto elevadores mes de Marzo 2018</t>
  </si>
  <si>
    <t>141106</t>
  </si>
  <si>
    <t>$480.00 tc 562.15 Fact 141106 Servicio de mtto elevadores mes de Abril 2018</t>
  </si>
  <si>
    <t>140456</t>
  </si>
  <si>
    <t>$19.46 tc 561.64 Fact 140456 REPUESTO DE PLACA ADHESIVA  BRAILLE</t>
  </si>
  <si>
    <t>141843</t>
  </si>
  <si>
    <t>$480 tc 563.21 Fact 141843 Mtto de elevadores mes de Mayo 2018</t>
  </si>
  <si>
    <t>19/06/2018</t>
  </si>
  <si>
    <t>142617</t>
  </si>
  <si>
    <t>$480 tc 564.01 Fact 142617 Servicio de mtto elevadores mes de Junio 2018</t>
  </si>
  <si>
    <t>143400</t>
  </si>
  <si>
    <t>$480 Fact 143400 Servicio de mtto de elevadores mes de JULIO 2018</t>
  </si>
  <si>
    <t>143944</t>
  </si>
  <si>
    <t>$480 Fact 143944 Servicio de mtto de elvadores mes de Agosto 2018</t>
  </si>
  <si>
    <t>497</t>
  </si>
  <si>
    <t>$480 Fact 497 Servicio de mtto elevadores mes de Septiembre 2018</t>
  </si>
  <si>
    <t>Total 810072 · Contrato Elevadores</t>
  </si>
  <si>
    <t>810073 · Contrato Sist Incendio y Extint</t>
  </si>
  <si>
    <t>2646</t>
  </si>
  <si>
    <t>Extintores FM S.A.</t>
  </si>
  <si>
    <t>Fact 2646 Recarga de 9 extintores</t>
  </si>
  <si>
    <t>Total 810073 · Contrato Sist Incendio y Extint</t>
  </si>
  <si>
    <t>28/06/2018</t>
  </si>
  <si>
    <t>Tr406408097</t>
  </si>
  <si>
    <t>$1,864.20   cotizacion para reparacion daño de bomba de agua</t>
  </si>
  <si>
    <t>Total 810074 · Contrato Bombas de Agua</t>
  </si>
  <si>
    <t>810075 · Contrato Generado de Energia</t>
  </si>
  <si>
    <t>2394</t>
  </si>
  <si>
    <t>Electromecanica Integral de Oeste JC S.A.</t>
  </si>
  <si>
    <t>$340.00 tc 566.36 Fact 2394 Mtto a planta y transferencia electrica en febrero</t>
  </si>
  <si>
    <t>14/05/2018</t>
  </si>
  <si>
    <t>Tr950459379</t>
  </si>
  <si>
    <t>$340.00 tc 562.78 Fact 06 Servicio de mtto de la planta de transferencia electrica</t>
  </si>
  <si>
    <t>Total 810075 · Contrato Generado de Energia</t>
  </si>
  <si>
    <t>108013</t>
  </si>
  <si>
    <t>Fact 108013 Servicio de monitoreo mes de Enero 2018</t>
  </si>
  <si>
    <t>13/02/2018</t>
  </si>
  <si>
    <t>105999</t>
  </si>
  <si>
    <t>Fact 105999 Servicio de monitoreo mes de Febrero 2018</t>
  </si>
  <si>
    <t>Servicio de monitoreo mes de Febrero y Marzo 2018</t>
  </si>
  <si>
    <t>Monitoreo mes de Abril y Mayo 2018</t>
  </si>
  <si>
    <t>110465</t>
  </si>
  <si>
    <t>Fact 110465  Servicio de monitoreo mes de Junio 2018</t>
  </si>
  <si>
    <t>26/07/2018</t>
  </si>
  <si>
    <t>110938</t>
  </si>
  <si>
    <t>Fact 110938 Servicio de monitoreo mes de Julio 2018</t>
  </si>
  <si>
    <t>111408</t>
  </si>
  <si>
    <t>Fact 111408 Servicio de monitoreo mes de Agosto 2018</t>
  </si>
  <si>
    <t>111855</t>
  </si>
  <si>
    <t>Total 810076 · Alarma</t>
  </si>
  <si>
    <t>3384</t>
  </si>
  <si>
    <t>Coto &amp; Osorio S.A</t>
  </si>
  <si>
    <t>$2,450.00 tc 566.37 Fact 3384 Servicio de limpieza de vidrios en alturas</t>
  </si>
  <si>
    <t>Total 81008 · Limpieza de Vidrios</t>
  </si>
  <si>
    <t>1803</t>
  </si>
  <si>
    <t>JOHNNY ALEXANDER PADILLA BOLANOS</t>
  </si>
  <si>
    <t>Fact 1803 Fumigacion de areas comunes,zonas verdes, caseta, parqueo, bodega y basureros</t>
  </si>
  <si>
    <t>1859</t>
  </si>
  <si>
    <t>Fact 1859 fumigacion de areas comunes, rancho, basureros, bodegas, parillas, caseta,parqueos y s...</t>
  </si>
  <si>
    <t>Total 81009 · Fumigacion</t>
  </si>
  <si>
    <t>04</t>
  </si>
  <si>
    <t>Despacho O. Vindas &amp; Asociados, S.A.P.</t>
  </si>
  <si>
    <t>Fact 04 Anticipo del 50% correspondiente a la Auditoria del perioso 2017</t>
  </si>
  <si>
    <t>10</t>
  </si>
  <si>
    <t>Fact 10 Saldo de Honorarios por auditoria de Estados financieros periodo 2017</t>
  </si>
  <si>
    <t>Total 81010 · Auditoria Anual</t>
  </si>
  <si>
    <t>Reintegro T.C. Comrpa de personeria para asamblea de propietarios</t>
  </si>
  <si>
    <t>Reintegro t.c. compra de refrigerio de asamblea de propietarios</t>
  </si>
  <si>
    <t>19/03/2018</t>
  </si>
  <si>
    <t>Tr406402254</t>
  </si>
  <si>
    <t>Ignacio Alfaro Marin</t>
  </si>
  <si>
    <t>Fact 14 honorarios asistencia asamblea de propietarios anual</t>
  </si>
  <si>
    <t>14</t>
  </si>
  <si>
    <t>Fact 14 protocolizacion e inscripcion de nombramiento</t>
  </si>
  <si>
    <t>Total 81012 · Asamblea Anual</t>
  </si>
  <si>
    <t>I.N.S</t>
  </si>
  <si>
    <t>Poliza de incendio 01 20 INC 0020529 03 08 Anual</t>
  </si>
  <si>
    <t>$1,422.97 tc 568.53 Poliza de responsabilidad civil 02 20 RCG 0000180 05 08   Anual</t>
  </si>
  <si>
    <t>Total 8113 · Seguros</t>
  </si>
  <si>
    <t>8202 · Aseo y Limpieza</t>
  </si>
  <si>
    <t>45133</t>
  </si>
  <si>
    <t>Inversiones  R &amp; D, S.A.</t>
  </si>
  <si>
    <t>Fact 45133 Compra de bolsas, papel, pastilla baño, Desinfectante, escoba, paño micro fibra</t>
  </si>
  <si>
    <t>45587</t>
  </si>
  <si>
    <t>Fact 45587 Compra de bolsas, papel, desinfectante, pastillas, jabon,  mopa y aceite para mopa</t>
  </si>
  <si>
    <t>45862</t>
  </si>
  <si>
    <t>Fact 45862 Compra de desinfectante, guantes, bolsas, papel, alcohol, toallas</t>
  </si>
  <si>
    <t>Total 8202 · Aseo y Limpieza</t>
  </si>
  <si>
    <t>2898</t>
  </si>
  <si>
    <t>Fact 2898 Trabajos de acomodo y niveles de tuberia de agua hacia planta de tratamiento</t>
  </si>
  <si>
    <t>1195</t>
  </si>
  <si>
    <t>Fact 1195 trabajos de reparacion de tuberia de riego, cambio boquillas de aspersores</t>
  </si>
  <si>
    <t>2902</t>
  </si>
  <si>
    <t>Fact 2902 Cambio de valvula reguladora de cloro a fuente</t>
  </si>
  <si>
    <t>2905</t>
  </si>
  <si>
    <t>Fact 2905 Cambio e instalacion de Lamparas Fluorescentes, lamparas Led en parqueo de sotano</t>
  </si>
  <si>
    <t>1206</t>
  </si>
  <si>
    <t>Fact 1206 ayudante para pintura</t>
  </si>
  <si>
    <t>3401247</t>
  </si>
  <si>
    <t>Agroservicios el Salitre, S.A</t>
  </si>
  <si>
    <t>Fact 3411247 - 3401248 Compra de candado, Pistola mang. Masking, aceite, protecto coraza, tllo g...</t>
  </si>
  <si>
    <t>1214</t>
  </si>
  <si>
    <t>Fact 1214 Trabajos de pintura de caseta, rancho de area social los dias 25,26,27,29 y 30</t>
  </si>
  <si>
    <t>3406338</t>
  </si>
  <si>
    <t>Fact 3406638 Compra de pintura protecto, brocha, thinner, Duretan, pasta gypsun</t>
  </si>
  <si>
    <t>2935</t>
  </si>
  <si>
    <t>Fact 2835 Servicio de trabajos en ventaneria de apto 7C (Sello grietas, desmontar vidrios</t>
  </si>
  <si>
    <t>29758</t>
  </si>
  <si>
    <t>Fact 29758 Servicio de instalacion de bombillo en piscina</t>
  </si>
  <si>
    <t>29871</t>
  </si>
  <si>
    <t>Fact 29871 Aspiradora de 8 ruedas ,pascon, galon cristal clear</t>
  </si>
  <si>
    <t>Reintegro t.c. compra de bombillos</t>
  </si>
  <si>
    <t>23/03/2018</t>
  </si>
  <si>
    <t>Tr406408116</t>
  </si>
  <si>
    <t>Pago fact 2954 trabajos de reparacion en apto 7C</t>
  </si>
  <si>
    <t>140</t>
  </si>
  <si>
    <t>Mar de Oro del Caribe S.A.</t>
  </si>
  <si>
    <t>$345 TC 562.15 Fact 140 reparaciones de columna</t>
  </si>
  <si>
    <t>3456969</t>
  </si>
  <si>
    <t>Fact 3456969 Compra de pichinga plastica, bombillos, tubo fluorescente</t>
  </si>
  <si>
    <t>31426</t>
  </si>
  <si>
    <t>Fact 31426 Compra de 15 tabletas de cloro,</t>
  </si>
  <si>
    <t>Tr406408109</t>
  </si>
  <si>
    <t>fact 3012 trabajos de reparacion en bomba de incendio, instalacion lamparas fluorescentes</t>
  </si>
  <si>
    <t>17/07/2018</t>
  </si>
  <si>
    <t>Tr406407502</t>
  </si>
  <si>
    <t>FACT 3021 TRABAJOS DE CAMBIO E INSTALACION DE BOMBA</t>
  </si>
  <si>
    <t>3514740</t>
  </si>
  <si>
    <t>Fact 3514740 Reparacion de hidrolavadora</t>
  </si>
  <si>
    <t>3510251</t>
  </si>
  <si>
    <t>Fact 3510251 Compra de oleo mac hidrolavadora mod pw 120c</t>
  </si>
  <si>
    <t>Total 8203 · Mantenimiento Edificios</t>
  </si>
  <si>
    <t>29338</t>
  </si>
  <si>
    <t>Fact 29338 Servicio de limpieza de impulsor de bomba</t>
  </si>
  <si>
    <t>1346</t>
  </si>
  <si>
    <t>T. V. O. Digital Sistem S.A.</t>
  </si>
  <si>
    <t>$90 .40 tc 566.36 Fact 1346 Reparacion de cerca electrica</t>
  </si>
  <si>
    <t>20/03/2018</t>
  </si>
  <si>
    <t>2955</t>
  </si>
  <si>
    <t>Fact 2955 Revision sistema de bombeo de agua potable de presion constante y sistema de incendio</t>
  </si>
  <si>
    <t>30650</t>
  </si>
  <si>
    <t>Fact 30650 Reparacion de bomba de cambio de roles, capacitor, empaque de carc bomba</t>
  </si>
  <si>
    <t>Tr406402592</t>
  </si>
  <si>
    <t>Fact 2962 Instalacion valvula de boya mecanica dentro de tanque de captacion de agua potable</t>
  </si>
  <si>
    <t>Fact 2968 cambio e instalacon de transductor de control de presion a bomba del sistema de agua p...</t>
  </si>
  <si>
    <t>100001010000001402</t>
  </si>
  <si>
    <t>FACT 100001010000001402 LIMPIEZA DE TANQUES Y SONDEO DE TUBERÍA</t>
  </si>
  <si>
    <t>31/05/2018</t>
  </si>
  <si>
    <t>Ajuste por cancelacion de servicio. no procede pago por incumplimiento de proveedor</t>
  </si>
  <si>
    <t>34389</t>
  </si>
  <si>
    <t>Sahuco S.A.</t>
  </si>
  <si>
    <t>Fact 34389 Desague de salida de agua planta de tratamiento</t>
  </si>
  <si>
    <t>26/06/2018</t>
  </si>
  <si>
    <t>1545</t>
  </si>
  <si>
    <t>$79.10 tc 563.76 FAct 1545  Servicio de respaldo de grabacion</t>
  </si>
  <si>
    <t>8775</t>
  </si>
  <si>
    <t>Sematel de Costa Rica Ltda</t>
  </si>
  <si>
    <t>Fact 8775 instalacion de  linea de la central telefonica de forma directa al sistema de alarma</t>
  </si>
  <si>
    <t>5433</t>
  </si>
  <si>
    <t>Mauricio Barth Zider</t>
  </si>
  <si>
    <t>Fact 5433 instalacion de juego de sensores</t>
  </si>
  <si>
    <t>34634</t>
  </si>
  <si>
    <t>Fact 34634 Servicio de destaqueo de tuberia planta de tratamiento</t>
  </si>
  <si>
    <t>144112</t>
  </si>
  <si>
    <t>$973.24 tc 564.19 Fact 144112 Sensor de posicion, suministro y cambio de repuesto</t>
  </si>
  <si>
    <t>144113</t>
  </si>
  <si>
    <t>$27.40 tc 564.19 Fact 144113 Placa adhesiva  braille boton de alarma, de cerrar y luz</t>
  </si>
  <si>
    <t>Tr406408071</t>
  </si>
  <si>
    <t>Melissa Padilla Arias</t>
  </si>
  <si>
    <t>Reintegro compra de combustible para plantas</t>
  </si>
  <si>
    <t>1893</t>
  </si>
  <si>
    <t>Fact 1893 Servicio de reparacion de soplador de lobulos</t>
  </si>
  <si>
    <t>36717</t>
  </si>
  <si>
    <t>$68.63 tc 563.91 FAct 36717 Servicio de visita tecnica</t>
  </si>
  <si>
    <t>8812</t>
  </si>
  <si>
    <t>Fact 8812 Reparacion de extension de caseta de seguridad</t>
  </si>
  <si>
    <t>Total 8204 · Mantenimiento Equipos e Instala</t>
  </si>
  <si>
    <t>31935</t>
  </si>
  <si>
    <t>Fact 31935 Carcaza de bomba wisperfloo, serv tecn,. reparacion bomba, cambiod e roles</t>
  </si>
  <si>
    <t>32357</t>
  </si>
  <si>
    <t>Fact 32357 Compra de empaque de tapa de prefiltro de bomba. tricloro granulado</t>
  </si>
  <si>
    <t>32470</t>
  </si>
  <si>
    <t>Fact 32470 Servicio de reparacion de bomba,cambio de roles y sellos</t>
  </si>
  <si>
    <t>8061</t>
  </si>
  <si>
    <t>Fact 8061 Compra de bombillo de 100 Watt</t>
  </si>
  <si>
    <t>33874</t>
  </si>
  <si>
    <t>Total 8208 · Mantenimiento Piscina</t>
  </si>
  <si>
    <t>Tr406402252</t>
  </si>
  <si>
    <t>reintegro pago alquiler de sillas para asamblea de propiertarios el 28 de febrero</t>
  </si>
  <si>
    <t>Reintegro t.c. compra de refrigerio de asamblea, Diesel para planta</t>
  </si>
  <si>
    <t>Total 8210 · Asamblea Anual</t>
  </si>
  <si>
    <t>Reintegro T.C. Compra de queque navideño</t>
  </si>
  <si>
    <t>2945</t>
  </si>
  <si>
    <t>Fact 2945 Trabajos de colocar ceramica en area de basurero y ducto de hule en bajante del basurero</t>
  </si>
  <si>
    <t>8707</t>
  </si>
  <si>
    <t>Fact 8707 Reparacion de extension de caseta</t>
  </si>
  <si>
    <t>FAct 2969 Trabajos en basurero, instalar sensor de movimiento, colocar puerto a basurero, ajuste...</t>
  </si>
  <si>
    <t>Reintegro t.c. compra de refrigerio</t>
  </si>
  <si>
    <t>24/05/2018</t>
  </si>
  <si>
    <t>Tr900453536</t>
  </si>
  <si>
    <t>IDA MARIA SERAVALLI</t>
  </si>
  <si>
    <t>REINTEGRO CONDOMINO POR PAGO A PROVEEDOR DE DESTAQUEO DE TUBERIA</t>
  </si>
  <si>
    <t>2989</t>
  </si>
  <si>
    <t>Fact 2989 trabajos realizados. ajuste de puerta de vidrio salida hacia piscina, cambio adaptador...</t>
  </si>
  <si>
    <t>Reintegro T.C. compra de refrigerio para J.D., diesel para planta de energia</t>
  </si>
  <si>
    <t>8762</t>
  </si>
  <si>
    <t>Fact 8762 Configuracion de numero de minitoreo de alarma a la central. prog. memoria rapida</t>
  </si>
  <si>
    <t>17</t>
  </si>
  <si>
    <t>Fact 17 consulta legal en materia de condominios  (revision de contratos)</t>
  </si>
  <si>
    <t>35</t>
  </si>
  <si>
    <t>Fact 35 Consulta legal en materia de condominios  (asistencia reunion con la seguridad)</t>
  </si>
  <si>
    <t>Total 8299 · Otros Gastos de Operacion</t>
  </si>
  <si>
    <t>Net Ordinary Income</t>
  </si>
  <si>
    <t>Other Income/Expense</t>
  </si>
  <si>
    <t>Other Expense</t>
  </si>
  <si>
    <t>$ 4.569,74  Saldo Scotiabank  Dolares Enero  31 de 2018</t>
  </si>
  <si>
    <t>28/02/2018</t>
  </si>
  <si>
    <t>$  1.950,74  Saldo  Dolares  Scotiabank</t>
  </si>
  <si>
    <t>31/03/2018</t>
  </si>
  <si>
    <t>$ 11.163,28 Saldo Banco Bac Marzo 31 de  2018</t>
  </si>
  <si>
    <t>30/04/2018</t>
  </si>
  <si>
    <t>$  1.134.31 Saldo Scotia$  Abril  30 de  2018</t>
  </si>
  <si>
    <t>$  11.157,28  Saldo Bac Dolares  Abril  30  de  2018</t>
  </si>
  <si>
    <t>Ajuste diferencial cambiario. Saldo $378.60</t>
  </si>
  <si>
    <t>Ajuste Diferencial cambiario Saldo  $2,780.88</t>
  </si>
  <si>
    <t>Ajuste egreso por Diferencial cambiario Saldo  $377.58</t>
  </si>
  <si>
    <t>31/07/2018</t>
  </si>
  <si>
    <t>$ 377.58  Saldo Scotiabank  Dolares</t>
  </si>
  <si>
    <t>Ajuste saldos menores</t>
  </si>
  <si>
    <t>31/08/2018</t>
  </si>
  <si>
    <t>Saldo $927.58 ajuste por dif. cambiario Agosto 31-18</t>
  </si>
  <si>
    <t>Total 8601 · Gastos x Diferencia en Cambio</t>
  </si>
  <si>
    <t>15/01/2018</t>
  </si>
  <si>
    <t>COMISION CD SINPE 950487183</t>
  </si>
  <si>
    <t>COMISION CD SINPE 950485257</t>
  </si>
  <si>
    <t>$0.50 COMISION CD SINPE</t>
  </si>
  <si>
    <t>COMISION CD SINPE 950447438</t>
  </si>
  <si>
    <t>COMISION CD SINPE 950447427</t>
  </si>
  <si>
    <t>COMISION CD SINPE 950447449</t>
  </si>
  <si>
    <t>COMISION CD SINPE 950447462</t>
  </si>
  <si>
    <t>COMISION CD SINPE 950447470</t>
  </si>
  <si>
    <t>16/03/2018</t>
  </si>
  <si>
    <t>13/04/2018</t>
  </si>
  <si>
    <t>COMISION CD SINPE 950404325</t>
  </si>
  <si>
    <t>COMISION CD SINPE 950404327</t>
  </si>
  <si>
    <t>27/04/2018</t>
  </si>
  <si>
    <t>$3 COMISION TFT-SINPE 900452208</t>
  </si>
  <si>
    <t>$0.50 COMISION CD SINPE 950459379</t>
  </si>
  <si>
    <t>$0.50 COMISION CD SINPE 950459365</t>
  </si>
  <si>
    <t>COMISION CD SINPE 950459372</t>
  </si>
  <si>
    <t>COMISION CD SINPE 950459360</t>
  </si>
  <si>
    <t>COMISION CD SINPE 950459356</t>
  </si>
  <si>
    <t>COMISION TFT-SINPE A</t>
  </si>
  <si>
    <t>29/05/2018</t>
  </si>
  <si>
    <t>Comision Ck otro Banco</t>
  </si>
  <si>
    <t>$4.00 815249287 Cobro de afiliacion</t>
  </si>
  <si>
    <t>$4.00	818217503</t>
  </si>
  <si>
    <t>COMISION CD SINPE 950432650</t>
  </si>
  <si>
    <t>$4      821391166</t>
  </si>
  <si>
    <t>30/08/2018</t>
  </si>
  <si>
    <t>$4 	824455030</t>
  </si>
  <si>
    <t>Total 8602 · Gastos Bancarios</t>
  </si>
  <si>
    <t>Total Other Expense</t>
  </si>
  <si>
    <t>Net Other Income</t>
  </si>
  <si>
    <t>Net Income</t>
  </si>
  <si>
    <t>Depuragua S.A</t>
  </si>
  <si>
    <t>Oct 31,18</t>
  </si>
  <si>
    <t>Oct, 18</t>
  </si>
  <si>
    <t>SUMAS  IGUALES  31 DE OCTUBRE 2018</t>
  </si>
  <si>
    <t>Tr406404017</t>
  </si>
  <si>
    <t>30/10/2018</t>
  </si>
  <si>
    <t>Tr950494839</t>
  </si>
  <si>
    <t>Fact 17 Servicio de mtto y limpieza de areas comunes 1 al 15 de Octubre 2018</t>
  </si>
  <si>
    <t>Tr951484968</t>
  </si>
  <si>
    <t>Tr406404016</t>
  </si>
  <si>
    <t>FACT 54 MONITOREO MES DE OCTUBRE</t>
  </si>
  <si>
    <t>Reintegro t.c. Compra basurero para area de rancho y sotano  en ferreteria Epa</t>
  </si>
  <si>
    <t>Fact 54 Servicio de seguridad del 1 al 15 de Octubre 2018</t>
  </si>
  <si>
    <t>Tr406404020</t>
  </si>
  <si>
    <t>Honorarios administracion mes de Octubre 2018</t>
  </si>
  <si>
    <t>COMISION CD SINPE 950494839</t>
  </si>
  <si>
    <t>Tr950441173</t>
  </si>
  <si>
    <t>Grupo MD de Higiene Profesional S.A.</t>
  </si>
  <si>
    <t>Fact 20 Compra de desinfectante, pastilla baño, bolsas grandes y pequeñas</t>
  </si>
  <si>
    <t>Fact 17 Servicio de mtto de jardines mes Octubre 2018</t>
  </si>
  <si>
    <t>Fact 2175 Servicio de mtto de la planta de tratamiento mes de Octubre</t>
  </si>
  <si>
    <t>Fact 34228 compra de tabletas de cloro, hipoclorito  sodio Cloro,</t>
  </si>
  <si>
    <t>Fact 3541621 Compra de pintura protecto, tubo flourescentes</t>
  </si>
  <si>
    <t>Fact 55 Servicio de seguridad del 16 al 31 de Octubre 2018</t>
  </si>
  <si>
    <t>31/10/2018</t>
  </si>
  <si>
    <t>25/10/2018</t>
  </si>
  <si>
    <t>Ordinary Income/Expense</t>
  </si>
  <si>
    <t>Expense</t>
  </si>
  <si>
    <t>55</t>
  </si>
  <si>
    <t>54</t>
  </si>
  <si>
    <t>Fact 20  mtto limpieza 16 al 30 de octubre</t>
  </si>
  <si>
    <t>2175</t>
  </si>
  <si>
    <t>1459</t>
  </si>
  <si>
    <t>$494 Fact 1459 Servicio de mtto elevadores mes de Octubre 2018</t>
  </si>
  <si>
    <t>106</t>
  </si>
  <si>
    <t>$340 Fact 106 mtto planta y transferencia electrica</t>
  </si>
  <si>
    <t>20</t>
  </si>
  <si>
    <t>3541621</t>
  </si>
  <si>
    <t>869</t>
  </si>
  <si>
    <t>$29.80	Fact 869 compra de 2 bombillos led</t>
  </si>
  <si>
    <t>34228</t>
  </si>
  <si>
    <t>Ajuste Dife</t>
  </si>
  <si>
    <t>Saldo $362.58  ajuste por dif. cambiario Oct 31-18</t>
  </si>
  <si>
    <t>$4   827475679</t>
  </si>
  <si>
    <t>Nov 30,18</t>
  </si>
  <si>
    <t>Saldo  Caja y Bancos  Noviembre  30  de  2018</t>
  </si>
  <si>
    <t>NOVIEMBRE 2018</t>
  </si>
  <si>
    <t>SALDOS BANCOS OCTUBRE  2018</t>
  </si>
  <si>
    <t>TrAnticipo</t>
  </si>
  <si>
    <t>NELKA TOURS S.A .</t>
  </si>
  <si>
    <t>Anticipo 50% reparación de canoa interna de parqueos</t>
  </si>
  <si>
    <t>Tr951492735</t>
  </si>
  <si>
    <t>dp	406407351 NOV 2018</t>
  </si>
  <si>
    <t>Tr951411607</t>
  </si>
  <si>
    <t>Tr951412053</t>
  </si>
  <si>
    <t>DP223597656</t>
  </si>
  <si>
    <t>15/11/2018</t>
  </si>
  <si>
    <t>Tr950497459</t>
  </si>
  <si>
    <t>Fact 27-29 servicios de mantenimientos y limpieza 1-15 de Noviembre 2018</t>
  </si>
  <si>
    <t>Tr950497469</t>
  </si>
  <si>
    <t>Fact 403 Destaqueo de tuberia de aguas negras</t>
  </si>
  <si>
    <t>Tr950497464</t>
  </si>
  <si>
    <t>Fact 25 Fumigacion de areas  comunes</t>
  </si>
  <si>
    <t>Tr406409342</t>
  </si>
  <si>
    <t>Fact 523 Servicio de monitoreo convensional mes de Noviembre 2018</t>
  </si>
  <si>
    <t>Tr406409344</t>
  </si>
  <si>
    <t>Honorarios administracion mes de Noviembre 2018</t>
  </si>
  <si>
    <t>Tr406409346</t>
  </si>
  <si>
    <t>Reintegro compra de carpeta y cinta en Office Depot</t>
  </si>
  <si>
    <t>Tr406409348</t>
  </si>
  <si>
    <t>Fact 101 Servicio de seguridad del 1 al 15 de Noviembre 2018.</t>
  </si>
  <si>
    <t>Tr406409357</t>
  </si>
  <si>
    <t>Fact 3557561 Compra de 2 galones pintura protecto</t>
  </si>
  <si>
    <t>19/11/2018</t>
  </si>
  <si>
    <t>Tr406403008</t>
  </si>
  <si>
    <t>FACT 02-03 Reparacion de filtraciones de agua en marcos de ventana de sala en apto 7C</t>
  </si>
  <si>
    <t>27/11/2018</t>
  </si>
  <si>
    <t>DP137408899</t>
  </si>
  <si>
    <t>Tr951414580</t>
  </si>
  <si>
    <t>28/11/2018</t>
  </si>
  <si>
    <t>DP	406408692</t>
  </si>
  <si>
    <t>29/11/2018</t>
  </si>
  <si>
    <t>Tr950437107</t>
  </si>
  <si>
    <t>Fact 35 - 36 Servicio de mtto 16 al 30 de Noviembre.Limpieza zonas comunes apartamento 1A</t>
  </si>
  <si>
    <t>Tr950437112</t>
  </si>
  <si>
    <t>Fact 28 Servicio de mtto jardines mes de Noviembre 2018</t>
  </si>
  <si>
    <t>Tr406405899</t>
  </si>
  <si>
    <t>Fact 2308 Servicio de mtto de la planta de tratamiento mes de Noviembre 2018</t>
  </si>
  <si>
    <t>30/11/2018</t>
  </si>
  <si>
    <t>DP137603539 NOV 2018</t>
  </si>
  <si>
    <t>Tipo de Cambio Compra   Noviembre  30 - 2018</t>
  </si>
  <si>
    <t>$351 DP230607168 NOV 2018</t>
  </si>
  <si>
    <t>$4 TF 830546776</t>
  </si>
  <si>
    <t>$357 DP406400854 DIC 2018</t>
  </si>
  <si>
    <t>Tipo de Cambio Compra  Noviembre  30 - 2018</t>
  </si>
  <si>
    <t>SUMAS  IGUALES   30  DE  NOVIEMBRE  2018</t>
  </si>
  <si>
    <t>DP7242195 NOV 2018</t>
  </si>
  <si>
    <t>DP	33187708 NOV2018</t>
  </si>
  <si>
    <t>DP81367941 NOV 2018</t>
  </si>
  <si>
    <t>DP24752649 NOV 2018</t>
  </si>
  <si>
    <t>DP16382591</t>
  </si>
  <si>
    <t>DP	506363701 NOV 2018</t>
  </si>
  <si>
    <t>DP506542827 DP NOV 2018</t>
  </si>
  <si>
    <t>DP	507339081	NOV 2018</t>
  </si>
  <si>
    <t>DP11115253 NOV 2018</t>
  </si>
  <si>
    <t>DP	33340161 NOV 2018</t>
  </si>
  <si>
    <t>DP508321519	NOV 2018</t>
  </si>
  <si>
    <t>DP	508633649</t>
  </si>
  <si>
    <t>16/11/2018</t>
  </si>
  <si>
    <t>DP	512107416 NOV 2018</t>
  </si>
  <si>
    <t>DP17880570 NOV 2018</t>
  </si>
  <si>
    <t>Nov, 18</t>
  </si>
  <si>
    <t>Disponible Bancos  Noviembre de 2018</t>
  </si>
  <si>
    <t xml:space="preserve">Comisiones Bancarias </t>
  </si>
  <si>
    <t>Elevadores Schindler  S.A.</t>
  </si>
  <si>
    <t>S.S. Security International  S.A.</t>
  </si>
  <si>
    <t>101</t>
  </si>
  <si>
    <t>102</t>
  </si>
  <si>
    <t>Fact 102 Servicio de seguridad del 16 al 30 de Noviembre.</t>
  </si>
  <si>
    <t>27</t>
  </si>
  <si>
    <t>Fact 27 servicios de mantenimientos y limpieza 1-15 de Noviembre 2018</t>
  </si>
  <si>
    <t>Fact 35  Servicio de mtto 16 al 30 de Noviembre</t>
  </si>
  <si>
    <t>20/11/2018</t>
  </si>
  <si>
    <t>2308</t>
  </si>
  <si>
    <t>2245</t>
  </si>
  <si>
    <t>$494 Fact 2245 Servicio de mtto elevadores mes de Noviembre 2018</t>
  </si>
  <si>
    <t>523</t>
  </si>
  <si>
    <t>25</t>
  </si>
  <si>
    <t>403</t>
  </si>
  <si>
    <t>3557561</t>
  </si>
  <si>
    <t>Fact 29 servicio  de limpieza de rancho</t>
  </si>
  <si>
    <t>Fact  36  Limpieza zonas comunes apartamento 1A</t>
  </si>
  <si>
    <t>2387</t>
  </si>
  <si>
    <t>Fact 2387 SUSTITUCIÓN DE REJILLA</t>
  </si>
  <si>
    <t>$ 7.586,81  Saldo  BAC  Dolares  Novormbre 30   2018</t>
  </si>
  <si>
    <t>$ 362.58  Saldo Scotiabank  Dolares</t>
  </si>
  <si>
    <t>COMISION TARJETA</t>
  </si>
  <si>
    <t>IMPUESTOS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</si>
</sst>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¢&quot;#,##0.00;\-&quot;¢&quot;#,##0.00"/>
    <numFmt numFmtId="166" formatCode="&quot;¢&quot;#,##0.00"/>
    <numFmt numFmtId="167" formatCode="General_)"/>
    <numFmt numFmtId="168" formatCode="mm/dd/yyyy"/>
    <numFmt numFmtId="169" formatCode="_([$₡-140A]* #,##0.00_);_([$₡-140A]* \(#,##0.00\);_([$₡-140A]* &quot;-&quot;??_);_(@_)"/>
    <numFmt numFmtId="170" formatCode="_-[$₡-140A]* #,##0.00_ ;_-[$₡-140A]* \-#,##0.00\ ;_-[$₡-140A]* &quot;-&quot;??_ ;_-@_ "/>
    <numFmt numFmtId="171" formatCode="_-[$$-C09]* #,##0.00_-;\-[$$-C09]* #,##0.00_-;_-[$$-C09]* &quot;-&quot;??_-;_-@_-"/>
  </numFmts>
  <fonts count="30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b/>
      <i/>
      <sz val="8"/>
      <color rgb="FF000000"/>
      <name val="Arial"/>
      <family val="2"/>
    </font>
    <font>
      <sz val="12"/>
      <name val="Helv"/>
    </font>
    <font>
      <b/>
      <i/>
      <sz val="12"/>
      <name val="Helv"/>
    </font>
    <font>
      <sz val="8"/>
      <name val="Helv"/>
    </font>
    <font>
      <b/>
      <sz val="8"/>
      <name val="Arial"/>
      <family val="2"/>
    </font>
    <font>
      <b/>
      <sz val="8"/>
      <name val="Helv"/>
    </font>
    <font>
      <b/>
      <sz val="8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 Black"/>
      <family val="2"/>
    </font>
    <font>
      <b/>
      <sz val="8"/>
      <color theme="1"/>
      <name val="Arial"/>
      <family val="2"/>
    </font>
    <font>
      <b/>
      <sz val="8"/>
      <name val="Haettenschweiler"/>
      <family val="2"/>
    </font>
    <font>
      <b/>
      <i/>
      <sz val="8"/>
      <name val="Arial"/>
      <family val="2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i/>
      <sz val="10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9"/>
      <name val="Arial"/>
      <family val="2"/>
    </font>
    <font>
      <sz val="8"/>
      <color rgb="FF000000"/>
      <name val="Arial Narrow"/>
      <family val="2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167" fontId="5" fillId="0" borderId="0"/>
    <xf numFmtId="43" fontId="5" fillId="0" borderId="0" applyFont="0" applyFill="0" applyBorder="0" applyAlignment="0" applyProtection="0"/>
  </cellStyleXfs>
  <cellXfs count="27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2" borderId="4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4" fillId="2" borderId="4" xfId="0" applyNumberFormat="1" applyFont="1" applyFill="1" applyBorder="1"/>
    <xf numFmtId="49" fontId="4" fillId="2" borderId="2" xfId="0" applyNumberFormat="1" applyFont="1" applyFill="1" applyBorder="1"/>
    <xf numFmtId="39" fontId="4" fillId="2" borderId="2" xfId="0" applyNumberFormat="1" applyFont="1" applyFill="1" applyBorder="1"/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49" fontId="1" fillId="0" borderId="6" xfId="0" applyNumberFormat="1" applyFont="1" applyBorder="1"/>
    <xf numFmtId="49" fontId="1" fillId="0" borderId="0" xfId="0" applyNumberFormat="1" applyFont="1" applyBorder="1"/>
    <xf numFmtId="0" fontId="1" fillId="0" borderId="0" xfId="0" applyNumberFormat="1" applyFont="1" applyBorder="1"/>
    <xf numFmtId="43" fontId="0" fillId="0" borderId="0" xfId="1" applyFont="1" applyBorder="1"/>
    <xf numFmtId="49" fontId="4" fillId="4" borderId="4" xfId="0" applyNumberFormat="1" applyFont="1" applyFill="1" applyBorder="1"/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5" xfId="0" applyNumberFormat="1" applyFont="1" applyFill="1" applyBorder="1" applyAlignment="1">
      <alignment horizontal="center"/>
    </xf>
    <xf numFmtId="43" fontId="0" fillId="0" borderId="0" xfId="0" applyNumberFormat="1"/>
    <xf numFmtId="0" fontId="0" fillId="0" borderId="0" xfId="0" applyNumberFormat="1" applyBorder="1"/>
    <xf numFmtId="167" fontId="5" fillId="7" borderId="0" xfId="2" applyFill="1" applyBorder="1" applyAlignment="1">
      <alignment vertical="center" wrapText="1"/>
    </xf>
    <xf numFmtId="167" fontId="5" fillId="7" borderId="0" xfId="2" applyFill="1" applyBorder="1"/>
    <xf numFmtId="167" fontId="5" fillId="7" borderId="0" xfId="2" applyFill="1"/>
    <xf numFmtId="167" fontId="5" fillId="0" borderId="0" xfId="2"/>
    <xf numFmtId="167" fontId="7" fillId="7" borderId="6" xfId="2" applyFont="1" applyFill="1" applyBorder="1"/>
    <xf numFmtId="167" fontId="8" fillId="7" borderId="0" xfId="2" applyFont="1" applyFill="1" applyBorder="1" applyAlignment="1" applyProtection="1">
      <alignment horizontal="left"/>
    </xf>
    <xf numFmtId="167" fontId="8" fillId="7" borderId="0" xfId="2" applyFont="1" applyFill="1" applyBorder="1"/>
    <xf numFmtId="167" fontId="9" fillId="7" borderId="0" xfId="2" applyFont="1" applyFill="1" applyBorder="1"/>
    <xf numFmtId="167" fontId="7" fillId="7" borderId="7" xfId="2" applyFont="1" applyFill="1" applyBorder="1"/>
    <xf numFmtId="167" fontId="7" fillId="7" borderId="0" xfId="2" applyFont="1" applyFill="1" applyBorder="1"/>
    <xf numFmtId="49" fontId="8" fillId="8" borderId="13" xfId="2" applyNumberFormat="1" applyFont="1" applyFill="1" applyBorder="1" applyAlignment="1" applyProtection="1">
      <alignment horizontal="center" vertical="center"/>
    </xf>
    <xf numFmtId="49" fontId="8" fillId="7" borderId="0" xfId="2" applyNumberFormat="1" applyFont="1" applyFill="1" applyBorder="1" applyAlignment="1" applyProtection="1">
      <alignment horizontal="center" vertical="center"/>
    </xf>
    <xf numFmtId="49" fontId="10" fillId="7" borderId="0" xfId="2" applyNumberFormat="1" applyFont="1" applyFill="1" applyBorder="1" applyAlignment="1" applyProtection="1">
      <alignment horizontal="center" vertical="center"/>
    </xf>
    <xf numFmtId="167" fontId="9" fillId="7" borderId="7" xfId="2" applyFont="1" applyFill="1" applyBorder="1"/>
    <xf numFmtId="167" fontId="8" fillId="7" borderId="0" xfId="2" applyFont="1" applyFill="1" applyBorder="1" applyAlignment="1" applyProtection="1">
      <alignment horizontal="center"/>
    </xf>
    <xf numFmtId="167" fontId="11" fillId="7" borderId="0" xfId="2" applyFont="1" applyFill="1" applyBorder="1"/>
    <xf numFmtId="167" fontId="11" fillId="7" borderId="7" xfId="2" applyFont="1" applyFill="1" applyBorder="1"/>
    <xf numFmtId="167" fontId="8" fillId="7" borderId="0" xfId="2" applyFont="1" applyFill="1" applyBorder="1" applyAlignment="1" applyProtection="1">
      <alignment horizontal="center" vertical="center"/>
    </xf>
    <xf numFmtId="167" fontId="9" fillId="7" borderId="0" xfId="2" applyFont="1" applyFill="1" applyBorder="1" applyAlignment="1" applyProtection="1">
      <alignment horizontal="left"/>
    </xf>
    <xf numFmtId="167" fontId="9" fillId="7" borderId="7" xfId="2" applyFont="1" applyFill="1" applyBorder="1" applyAlignment="1" applyProtection="1">
      <alignment horizontal="left"/>
    </xf>
    <xf numFmtId="39" fontId="8" fillId="7" borderId="0" xfId="2" applyNumberFormat="1" applyFont="1" applyFill="1" applyBorder="1" applyProtection="1"/>
    <xf numFmtId="167" fontId="13" fillId="7" borderId="0" xfId="2" applyFont="1" applyFill="1" applyBorder="1"/>
    <xf numFmtId="43" fontId="7" fillId="7" borderId="0" xfId="1" applyFont="1" applyFill="1" applyBorder="1"/>
    <xf numFmtId="39" fontId="10" fillId="7" borderId="0" xfId="2" applyNumberFormat="1" applyFont="1" applyFill="1" applyBorder="1" applyProtection="1"/>
    <xf numFmtId="39" fontId="10" fillId="7" borderId="7" xfId="2" applyNumberFormat="1" applyFont="1" applyFill="1" applyBorder="1" applyProtection="1"/>
    <xf numFmtId="167" fontId="10" fillId="7" borderId="0" xfId="2" applyFont="1" applyFill="1" applyBorder="1"/>
    <xf numFmtId="39" fontId="10" fillId="7" borderId="0" xfId="2" applyNumberFormat="1" applyFont="1" applyFill="1" applyBorder="1" applyAlignment="1" applyProtection="1">
      <alignment horizontal="right"/>
    </xf>
    <xf numFmtId="167" fontId="10" fillId="7" borderId="7" xfId="2" applyFont="1" applyFill="1" applyBorder="1"/>
    <xf numFmtId="167" fontId="15" fillId="7" borderId="0" xfId="2" applyFont="1" applyFill="1" applyBorder="1"/>
    <xf numFmtId="39" fontId="7" fillId="7" borderId="0" xfId="2" applyNumberFormat="1" applyFont="1" applyFill="1" applyBorder="1" applyProtection="1"/>
    <xf numFmtId="39" fontId="7" fillId="7" borderId="7" xfId="2" applyNumberFormat="1" applyFont="1" applyFill="1" applyBorder="1" applyProtection="1"/>
    <xf numFmtId="167" fontId="8" fillId="7" borderId="0" xfId="2" applyFont="1" applyFill="1" applyBorder="1" applyAlignment="1">
      <alignment horizontal="right"/>
    </xf>
    <xf numFmtId="167" fontId="7" fillId="7" borderId="1" xfId="2" applyFont="1" applyFill="1" applyBorder="1"/>
    <xf numFmtId="39" fontId="7" fillId="7" borderId="1" xfId="2" applyNumberFormat="1" applyFont="1" applyFill="1" applyBorder="1" applyProtection="1"/>
    <xf numFmtId="167" fontId="7" fillId="7" borderId="8" xfId="2" applyFont="1" applyFill="1" applyBorder="1"/>
    <xf numFmtId="43" fontId="7" fillId="7" borderId="0" xfId="3" applyFont="1" applyFill="1" applyBorder="1"/>
    <xf numFmtId="167" fontId="9" fillId="10" borderId="10" xfId="2" applyFont="1" applyFill="1" applyBorder="1" applyAlignment="1">
      <alignment horizontal="center" vertical="center"/>
    </xf>
    <xf numFmtId="4" fontId="8" fillId="7" borderId="0" xfId="2" applyNumberFormat="1" applyFont="1" applyFill="1" applyBorder="1" applyProtection="1"/>
    <xf numFmtId="167" fontId="8" fillId="7" borderId="3" xfId="2" applyFont="1" applyFill="1" applyBorder="1" applyAlignment="1" applyProtection="1">
      <alignment horizontal="left"/>
    </xf>
    <xf numFmtId="167" fontId="7" fillId="7" borderId="3" xfId="2" applyFont="1" applyFill="1" applyBorder="1"/>
    <xf numFmtId="4" fontId="8" fillId="7" borderId="3" xfId="2" applyNumberFormat="1" applyFont="1" applyFill="1" applyBorder="1" applyAlignment="1" applyProtection="1">
      <alignment horizontal="right"/>
    </xf>
    <xf numFmtId="39" fontId="7" fillId="7" borderId="9" xfId="2" applyNumberFormat="1" applyFont="1" applyFill="1" applyBorder="1" applyProtection="1"/>
    <xf numFmtId="167" fontId="8" fillId="7" borderId="1" xfId="2" applyFont="1" applyFill="1" applyBorder="1" applyAlignment="1">
      <alignment horizontal="center"/>
    </xf>
    <xf numFmtId="167" fontId="7" fillId="7" borderId="11" xfId="2" applyFont="1" applyFill="1" applyBorder="1"/>
    <xf numFmtId="167" fontId="9" fillId="7" borderId="1" xfId="2" applyFont="1" applyFill="1" applyBorder="1" applyAlignment="1" applyProtection="1">
      <alignment horizontal="center"/>
    </xf>
    <xf numFmtId="167" fontId="9" fillId="7" borderId="1" xfId="2" applyFont="1" applyFill="1" applyBorder="1"/>
    <xf numFmtId="39" fontId="9" fillId="7" borderId="1" xfId="2" applyNumberFormat="1" applyFont="1" applyFill="1" applyBorder="1" applyAlignment="1" applyProtection="1">
      <alignment horizontal="left"/>
    </xf>
    <xf numFmtId="39" fontId="9" fillId="7" borderId="8" xfId="2" applyNumberFormat="1" applyFont="1" applyFill="1" applyBorder="1" applyProtection="1"/>
    <xf numFmtId="39" fontId="9" fillId="7" borderId="0" xfId="2" applyNumberFormat="1" applyFont="1" applyFill="1" applyBorder="1" applyProtection="1"/>
    <xf numFmtId="167" fontId="7" fillId="7" borderId="0" xfId="2" applyFont="1" applyFill="1"/>
    <xf numFmtId="43" fontId="5" fillId="7" borderId="0" xfId="1" applyFont="1" applyFill="1" applyBorder="1"/>
    <xf numFmtId="4" fontId="14" fillId="7" borderId="0" xfId="2" applyNumberFormat="1" applyFont="1" applyFill="1" applyBorder="1" applyProtection="1"/>
    <xf numFmtId="43" fontId="0" fillId="0" borderId="0" xfId="1" applyFont="1"/>
    <xf numFmtId="167" fontId="8" fillId="7" borderId="6" xfId="2" applyFont="1" applyFill="1" applyBorder="1" applyAlignment="1" applyProtection="1">
      <alignment horizontal="left"/>
    </xf>
    <xf numFmtId="167" fontId="8" fillId="7" borderId="6" xfId="2" applyFont="1" applyFill="1" applyBorder="1" applyAlignment="1" applyProtection="1">
      <alignment horizontal="center"/>
    </xf>
    <xf numFmtId="167" fontId="8" fillId="8" borderId="15" xfId="2" applyFont="1" applyFill="1" applyBorder="1" applyAlignment="1" applyProtection="1">
      <alignment horizontal="center" vertical="center"/>
    </xf>
    <xf numFmtId="167" fontId="8" fillId="2" borderId="15" xfId="2" applyFont="1" applyFill="1" applyBorder="1" applyAlignment="1" applyProtection="1">
      <alignment horizontal="center" vertical="center"/>
    </xf>
    <xf numFmtId="49" fontId="2" fillId="0" borderId="6" xfId="0" applyNumberFormat="1" applyFont="1" applyBorder="1"/>
    <xf numFmtId="49" fontId="2" fillId="0" borderId="0" xfId="0" applyNumberFormat="1" applyFont="1" applyBorder="1"/>
    <xf numFmtId="167" fontId="5" fillId="0" borderId="0" xfId="2" applyBorder="1"/>
    <xf numFmtId="167" fontId="10" fillId="7" borderId="6" xfId="2" applyFont="1" applyFill="1" applyBorder="1"/>
    <xf numFmtId="167" fontId="18" fillId="7" borderId="6" xfId="2" applyFont="1" applyFill="1" applyBorder="1"/>
    <xf numFmtId="167" fontId="8" fillId="7" borderId="12" xfId="2" applyFont="1" applyFill="1" applyBorder="1" applyAlignment="1" applyProtection="1">
      <alignment horizontal="left"/>
    </xf>
    <xf numFmtId="167" fontId="9" fillId="7" borderId="11" xfId="2" applyFont="1" applyFill="1" applyBorder="1" applyAlignment="1" applyProtection="1">
      <alignment horizontal="center"/>
    </xf>
    <xf numFmtId="43" fontId="12" fillId="8" borderId="13" xfId="1" applyFont="1" applyFill="1" applyBorder="1" applyAlignment="1" applyProtection="1">
      <alignment horizontal="right"/>
    </xf>
    <xf numFmtId="43" fontId="2" fillId="0" borderId="0" xfId="1" applyFont="1" applyBorder="1"/>
    <xf numFmtId="49" fontId="8" fillId="8" borderId="15" xfId="2" applyNumberFormat="1" applyFont="1" applyFill="1" applyBorder="1" applyAlignment="1" applyProtection="1">
      <alignment horizontal="center" vertical="center"/>
    </xf>
    <xf numFmtId="167" fontId="5" fillId="0" borderId="1" xfId="2" applyBorder="1"/>
    <xf numFmtId="39" fontId="8" fillId="9" borderId="10" xfId="2" applyNumberFormat="1" applyFont="1" applyFill="1" applyBorder="1" applyProtection="1"/>
    <xf numFmtId="167" fontId="8" fillId="9" borderId="10" xfId="2" applyFont="1" applyFill="1" applyBorder="1" applyAlignment="1" applyProtection="1">
      <alignment horizontal="center" vertical="center"/>
    </xf>
    <xf numFmtId="167" fontId="16" fillId="2" borderId="10" xfId="2" applyFont="1" applyFill="1" applyBorder="1" applyAlignment="1" applyProtection="1">
      <alignment horizontal="center"/>
    </xf>
    <xf numFmtId="43" fontId="7" fillId="7" borderId="1" xfId="1" applyFont="1" applyFill="1" applyBorder="1"/>
    <xf numFmtId="167" fontId="18" fillId="7" borderId="11" xfId="2" applyFont="1" applyFill="1" applyBorder="1"/>
    <xf numFmtId="167" fontId="9" fillId="7" borderId="8" xfId="2" applyFont="1" applyFill="1" applyBorder="1" applyAlignment="1" applyProtection="1">
      <alignment horizontal="left"/>
    </xf>
    <xf numFmtId="39" fontId="12" fillId="8" borderId="13" xfId="2" applyNumberFormat="1" applyFont="1" applyFill="1" applyBorder="1" applyProtection="1"/>
    <xf numFmtId="49" fontId="4" fillId="4" borderId="2" xfId="0" applyNumberFormat="1" applyFont="1" applyFill="1" applyBorder="1"/>
    <xf numFmtId="39" fontId="19" fillId="0" borderId="0" xfId="0" applyNumberFormat="1" applyFont="1"/>
    <xf numFmtId="167" fontId="8" fillId="8" borderId="10" xfId="2" applyFont="1" applyFill="1" applyBorder="1" applyAlignment="1" applyProtection="1">
      <alignment horizontal="center" vertical="center"/>
    </xf>
    <xf numFmtId="0" fontId="21" fillId="0" borderId="0" xfId="0" applyNumberFormat="1" applyFont="1"/>
    <xf numFmtId="39" fontId="1" fillId="0" borderId="0" xfId="0" applyNumberFormat="1" applyFont="1" applyBorder="1"/>
    <xf numFmtId="167" fontId="22" fillId="7" borderId="6" xfId="2" applyFont="1" applyFill="1" applyBorder="1"/>
    <xf numFmtId="0" fontId="0" fillId="0" borderId="0" xfId="0"/>
    <xf numFmtId="39" fontId="11" fillId="7" borderId="0" xfId="2" applyNumberFormat="1" applyFont="1" applyFill="1" applyBorder="1" applyProtection="1"/>
    <xf numFmtId="167" fontId="8" fillId="2" borderId="10" xfId="2" applyFont="1" applyFill="1" applyBorder="1" applyAlignment="1" applyProtection="1">
      <alignment horizontal="center" vertical="center"/>
    </xf>
    <xf numFmtId="39" fontId="2" fillId="2" borderId="2" xfId="0" applyNumberFormat="1" applyFont="1" applyFill="1" applyBorder="1"/>
    <xf numFmtId="0" fontId="23" fillId="0" borderId="12" xfId="0" applyFont="1" applyBorder="1"/>
    <xf numFmtId="43" fontId="23" fillId="0" borderId="9" xfId="0" applyNumberFormat="1" applyFont="1" applyBorder="1"/>
    <xf numFmtId="0" fontId="23" fillId="0" borderId="6" xfId="0" applyFont="1" applyBorder="1"/>
    <xf numFmtId="43" fontId="23" fillId="0" borderId="7" xfId="0" applyNumberFormat="1" applyFont="1" applyBorder="1"/>
    <xf numFmtId="39" fontId="23" fillId="0" borderId="7" xfId="0" applyNumberFormat="1" applyFont="1" applyBorder="1"/>
    <xf numFmtId="0" fontId="24" fillId="2" borderId="4" xfId="0" applyFont="1" applyFill="1" applyBorder="1"/>
    <xf numFmtId="165" fontId="24" fillId="2" borderId="5" xfId="0" applyNumberFormat="1" applyFont="1" applyFill="1" applyBorder="1"/>
    <xf numFmtId="0" fontId="23" fillId="0" borderId="7" xfId="0" applyFont="1" applyBorder="1"/>
    <xf numFmtId="43" fontId="24" fillId="2" borderId="5" xfId="0" applyNumberFormat="1" applyFont="1" applyFill="1" applyBorder="1"/>
    <xf numFmtId="165" fontId="24" fillId="4" borderId="5" xfId="0" applyNumberFormat="1" applyFont="1" applyFill="1" applyBorder="1"/>
    <xf numFmtId="0" fontId="24" fillId="0" borderId="6" xfId="0" applyFont="1" applyBorder="1"/>
    <xf numFmtId="0" fontId="24" fillId="4" borderId="4" xfId="0" applyFont="1" applyFill="1" applyBorder="1"/>
    <xf numFmtId="164" fontId="0" fillId="0" borderId="0" xfId="0" applyNumberFormat="1"/>
    <xf numFmtId="49" fontId="8" fillId="8" borderId="10" xfId="2" applyNumberFormat="1" applyFont="1" applyFill="1" applyBorder="1" applyAlignment="1" applyProtection="1">
      <alignment horizontal="center" vertical="center"/>
    </xf>
    <xf numFmtId="39" fontId="2" fillId="2" borderId="5" xfId="0" applyNumberFormat="1" applyFont="1" applyFill="1" applyBorder="1"/>
    <xf numFmtId="168" fontId="1" fillId="0" borderId="0" xfId="0" applyNumberFormat="1" applyFont="1" applyBorder="1" applyAlignment="1">
      <alignment horizontal="center"/>
    </xf>
    <xf numFmtId="43" fontId="21" fillId="0" borderId="0" xfId="0" applyNumberFormat="1" applyFont="1"/>
    <xf numFmtId="43" fontId="5" fillId="7" borderId="0" xfId="1" applyNumberFormat="1" applyFont="1" applyFill="1" applyBorder="1"/>
    <xf numFmtId="0" fontId="17" fillId="0" borderId="0" xfId="0" applyNumberFormat="1" applyFont="1" applyBorder="1"/>
    <xf numFmtId="43" fontId="0" fillId="0" borderId="0" xfId="0" applyNumberFormat="1" applyBorder="1"/>
    <xf numFmtId="43" fontId="5" fillId="0" borderId="0" xfId="1" applyFont="1"/>
    <xf numFmtId="39" fontId="25" fillId="8" borderId="10" xfId="2" applyNumberFormat="1" applyFont="1" applyFill="1" applyBorder="1" applyProtection="1"/>
    <xf numFmtId="49" fontId="2" fillId="0" borderId="0" xfId="0" applyNumberFormat="1" applyFont="1"/>
    <xf numFmtId="0" fontId="20" fillId="0" borderId="0" xfId="0" applyNumberFormat="1" applyFont="1"/>
    <xf numFmtId="43" fontId="21" fillId="0" borderId="0" xfId="1" applyFont="1"/>
    <xf numFmtId="169" fontId="21" fillId="0" borderId="0" xfId="0" applyNumberFormat="1" applyFont="1"/>
    <xf numFmtId="43" fontId="5" fillId="7" borderId="0" xfId="1" applyFont="1" applyFill="1"/>
    <xf numFmtId="49" fontId="26" fillId="0" borderId="6" xfId="0" applyNumberFormat="1" applyFont="1" applyBorder="1"/>
    <xf numFmtId="170" fontId="25" fillId="8" borderId="14" xfId="1" applyNumberFormat="1" applyFont="1" applyFill="1" applyBorder="1" applyProtection="1"/>
    <xf numFmtId="0" fontId="0" fillId="0" borderId="0" xfId="0" applyNumberFormat="1" applyAlignment="1">
      <alignment horizontal="center"/>
    </xf>
    <xf numFmtId="168" fontId="4" fillId="4" borderId="2" xfId="0" applyNumberFormat="1" applyFont="1" applyFill="1" applyBorder="1" applyAlignment="1">
      <alignment horizontal="center"/>
    </xf>
    <xf numFmtId="43" fontId="4" fillId="4" borderId="2" xfId="1" applyFont="1" applyFill="1" applyBorder="1" applyAlignment="1">
      <alignment horizontal="center"/>
    </xf>
    <xf numFmtId="166" fontId="4" fillId="5" borderId="4" xfId="0" applyNumberFormat="1" applyFont="1" applyFill="1" applyBorder="1"/>
    <xf numFmtId="166" fontId="27" fillId="5" borderId="2" xfId="0" applyNumberFormat="1" applyFont="1" applyFill="1" applyBorder="1"/>
    <xf numFmtId="39" fontId="4" fillId="4" borderId="2" xfId="0" applyNumberFormat="1" applyFont="1" applyFill="1" applyBorder="1"/>
    <xf numFmtId="39" fontId="4" fillId="4" borderId="5" xfId="0" applyNumberFormat="1" applyFont="1" applyFill="1" applyBorder="1"/>
    <xf numFmtId="167" fontId="8" fillId="7" borderId="6" xfId="2" applyFont="1" applyFill="1" applyBorder="1"/>
    <xf numFmtId="49" fontId="0" fillId="0" borderId="0" xfId="0" applyNumberFormat="1" applyAlignment="1">
      <alignment horizontal="center"/>
    </xf>
    <xf numFmtId="49" fontId="1" fillId="0" borderId="0" xfId="0" applyNumberFormat="1" applyFont="1"/>
    <xf numFmtId="0" fontId="17" fillId="0" borderId="10" xfId="0" applyNumberFormat="1" applyFont="1" applyBorder="1" applyAlignment="1">
      <alignment horizontal="center"/>
    </xf>
    <xf numFmtId="44" fontId="17" fillId="4" borderId="2" xfId="0" applyNumberFormat="1" applyFont="1" applyFill="1" applyBorder="1"/>
    <xf numFmtId="44" fontId="17" fillId="4" borderId="5" xfId="0" applyNumberFormat="1" applyFont="1" applyFill="1" applyBorder="1"/>
    <xf numFmtId="0" fontId="0" fillId="0" borderId="6" xfId="0" applyNumberFormat="1" applyBorder="1"/>
    <xf numFmtId="0" fontId="0" fillId="0" borderId="0" xfId="0" applyNumberFormat="1" applyBorder="1" applyAlignment="1">
      <alignment horizontal="center"/>
    </xf>
    <xf numFmtId="0" fontId="0" fillId="0" borderId="7" xfId="0" applyNumberFormat="1" applyBorder="1"/>
    <xf numFmtId="44" fontId="0" fillId="0" borderId="0" xfId="0" applyNumberFormat="1" applyBorder="1"/>
    <xf numFmtId="0" fontId="0" fillId="0" borderId="11" xfId="0" applyNumberFormat="1" applyBorder="1"/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0" fillId="0" borderId="8" xfId="0" applyNumberFormat="1" applyBorder="1"/>
    <xf numFmtId="171" fontId="0" fillId="0" borderId="0" xfId="0" applyNumberFormat="1" applyBorder="1"/>
    <xf numFmtId="171" fontId="17" fillId="4" borderId="2" xfId="0" applyNumberFormat="1" applyFont="1" applyFill="1" applyBorder="1"/>
    <xf numFmtId="171" fontId="17" fillId="4" borderId="5" xfId="0" applyNumberFormat="1" applyFont="1" applyFill="1" applyBorder="1"/>
    <xf numFmtId="0" fontId="17" fillId="4" borderId="10" xfId="0" applyNumberFormat="1" applyFont="1" applyFill="1" applyBorder="1" applyAlignment="1">
      <alignment horizontal="center"/>
    </xf>
    <xf numFmtId="170" fontId="17" fillId="4" borderId="2" xfId="0" applyNumberFormat="1" applyFont="1" applyFill="1" applyBorder="1"/>
    <xf numFmtId="44" fontId="17" fillId="4" borderId="5" xfId="1" applyNumberFormat="1" applyFont="1" applyFill="1" applyBorder="1"/>
    <xf numFmtId="49" fontId="4" fillId="2" borderId="12" xfId="0" applyNumberFormat="1" applyFont="1" applyFill="1" applyBorder="1"/>
    <xf numFmtId="49" fontId="4" fillId="2" borderId="3" xfId="0" applyNumberFormat="1" applyFont="1" applyFill="1" applyBorder="1"/>
    <xf numFmtId="39" fontId="4" fillId="2" borderId="3" xfId="0" applyNumberFormat="1" applyFont="1" applyFill="1" applyBorder="1"/>
    <xf numFmtId="49" fontId="4" fillId="2" borderId="17" xfId="0" applyNumberFormat="1" applyFont="1" applyFill="1" applyBorder="1" applyAlignment="1">
      <alignment horizontal="center"/>
    </xf>
    <xf numFmtId="49" fontId="4" fillId="2" borderId="16" xfId="0" applyNumberFormat="1" applyFont="1" applyFill="1" applyBorder="1" applyAlignment="1">
      <alignment horizontal="center"/>
    </xf>
    <xf numFmtId="49" fontId="4" fillId="2" borderId="18" xfId="0" applyNumberFormat="1" applyFont="1" applyFill="1" applyBorder="1" applyAlignment="1">
      <alignment horizontal="center"/>
    </xf>
    <xf numFmtId="0" fontId="1" fillId="0" borderId="6" xfId="0" applyNumberFormat="1" applyFont="1" applyBorder="1"/>
    <xf numFmtId="0" fontId="1" fillId="0" borderId="11" xfId="0" applyNumberFormat="1" applyFont="1" applyBorder="1"/>
    <xf numFmtId="0" fontId="1" fillId="0" borderId="1" xfId="0" applyNumberFormat="1" applyFont="1" applyBorder="1"/>
    <xf numFmtId="49" fontId="1" fillId="11" borderId="4" xfId="0" applyNumberFormat="1" applyFont="1" applyFill="1" applyBorder="1"/>
    <xf numFmtId="49" fontId="1" fillId="11" borderId="2" xfId="0" applyNumberFormat="1" applyFont="1" applyFill="1" applyBorder="1"/>
    <xf numFmtId="39" fontId="1" fillId="11" borderId="2" xfId="0" applyNumberFormat="1" applyFont="1" applyFill="1" applyBorder="1"/>
    <xf numFmtId="0" fontId="17" fillId="0" borderId="6" xfId="0" applyNumberFormat="1" applyFont="1" applyBorder="1"/>
    <xf numFmtId="0" fontId="17" fillId="0" borderId="0" xfId="0" applyNumberFormat="1" applyFont="1" applyBorder="1" applyAlignment="1">
      <alignment horizontal="center"/>
    </xf>
    <xf numFmtId="171" fontId="0" fillId="0" borderId="0" xfId="0" applyNumberFormat="1"/>
    <xf numFmtId="44" fontId="0" fillId="0" borderId="0" xfId="0" applyNumberFormat="1"/>
    <xf numFmtId="0" fontId="28" fillId="0" borderId="6" xfId="0" applyNumberFormat="1" applyFont="1" applyBorder="1"/>
    <xf numFmtId="0" fontId="28" fillId="0" borderId="0" xfId="0" applyNumberFormat="1" applyFont="1" applyBorder="1" applyAlignment="1">
      <alignment horizontal="center"/>
    </xf>
    <xf numFmtId="0" fontId="28" fillId="0" borderId="0" xfId="0" applyNumberFormat="1" applyFont="1" applyBorder="1"/>
    <xf numFmtId="49" fontId="4" fillId="4" borderId="4" xfId="0" applyNumberFormat="1" applyFont="1" applyFill="1" applyBorder="1" applyAlignment="1">
      <alignment horizontal="left"/>
    </xf>
    <xf numFmtId="44" fontId="25" fillId="8" borderId="14" xfId="1" applyNumberFormat="1" applyFont="1" applyFill="1" applyBorder="1" applyProtection="1"/>
    <xf numFmtId="39" fontId="0" fillId="0" borderId="0" xfId="0" applyNumberFormat="1"/>
    <xf numFmtId="49" fontId="4" fillId="3" borderId="19" xfId="0" applyNumberFormat="1" applyFont="1" applyFill="1" applyBorder="1"/>
    <xf numFmtId="49" fontId="4" fillId="3" borderId="20" xfId="0" applyNumberFormat="1" applyFont="1" applyFill="1" applyBorder="1"/>
    <xf numFmtId="39" fontId="4" fillId="3" borderId="20" xfId="0" applyNumberFormat="1" applyFont="1" applyFill="1" applyBorder="1"/>
    <xf numFmtId="0" fontId="17" fillId="0" borderId="11" xfId="0" applyNumberFormat="1" applyFont="1" applyBorder="1"/>
    <xf numFmtId="0" fontId="17" fillId="0" borderId="1" xfId="0" applyNumberFormat="1" applyFont="1" applyBorder="1" applyAlignment="1">
      <alignment horizontal="center"/>
    </xf>
    <xf numFmtId="0" fontId="17" fillId="0" borderId="1" xfId="0" applyNumberFormat="1" applyFont="1" applyBorder="1"/>
    <xf numFmtId="39" fontId="2" fillId="0" borderId="0" xfId="0" applyNumberFormat="1" applyFont="1" applyFill="1" applyBorder="1"/>
    <xf numFmtId="39" fontId="12" fillId="8" borderId="10" xfId="2" applyNumberFormat="1" applyFont="1" applyFill="1" applyBorder="1" applyProtection="1"/>
    <xf numFmtId="168" fontId="4" fillId="4" borderId="21" xfId="0" applyNumberFormat="1" applyFont="1" applyFill="1" applyBorder="1" applyAlignment="1">
      <alignment horizontal="center"/>
    </xf>
    <xf numFmtId="49" fontId="4" fillId="4" borderId="21" xfId="0" applyNumberFormat="1" applyFont="1" applyFill="1" applyBorder="1"/>
    <xf numFmtId="39" fontId="4" fillId="4" borderId="21" xfId="0" applyNumberFormat="1" applyFont="1" applyFill="1" applyBorder="1"/>
    <xf numFmtId="49" fontId="4" fillId="4" borderId="22" xfId="0" applyNumberFormat="1" applyFont="1" applyFill="1" applyBorder="1"/>
    <xf numFmtId="39" fontId="4" fillId="4" borderId="23" xfId="0" applyNumberFormat="1" applyFont="1" applyFill="1" applyBorder="1"/>
    <xf numFmtId="166" fontId="29" fillId="5" borderId="5" xfId="0" applyNumberFormat="1" applyFont="1" applyFill="1" applyBorder="1"/>
    <xf numFmtId="0" fontId="0" fillId="0" borderId="0" xfId="0" applyBorder="1"/>
    <xf numFmtId="0" fontId="0" fillId="0" borderId="1" xfId="0" applyBorder="1"/>
    <xf numFmtId="43" fontId="21" fillId="0" borderId="0" xfId="1" applyFont="1" applyBorder="1"/>
    <xf numFmtId="49" fontId="1" fillId="0" borderId="0" xfId="0" applyNumberFormat="1" applyFont="1" applyBorder="1" applyAlignment="1">
      <alignment horizontal="right"/>
    </xf>
    <xf numFmtId="44" fontId="14" fillId="0" borderId="7" xfId="0" applyNumberFormat="1" applyFont="1" applyBorder="1"/>
    <xf numFmtId="4" fontId="0" fillId="0" borderId="0" xfId="0" applyNumberFormat="1"/>
    <xf numFmtId="169" fontId="0" fillId="0" borderId="0" xfId="0" applyNumberFormat="1"/>
    <xf numFmtId="43" fontId="4" fillId="4" borderId="5" xfId="1" applyFont="1" applyFill="1" applyBorder="1" applyAlignment="1">
      <alignment horizontal="center"/>
    </xf>
    <xf numFmtId="39" fontId="4" fillId="2" borderId="5" xfId="0" applyNumberFormat="1" applyFont="1" applyFill="1" applyBorder="1"/>
    <xf numFmtId="39" fontId="4" fillId="2" borderId="9" xfId="0" applyNumberFormat="1" applyFont="1" applyFill="1" applyBorder="1"/>
    <xf numFmtId="39" fontId="4" fillId="3" borderId="24" xfId="0" applyNumberFormat="1" applyFont="1" applyFill="1" applyBorder="1"/>
    <xf numFmtId="39" fontId="2" fillId="0" borderId="0" xfId="0" applyNumberFormat="1" applyFont="1" applyBorder="1"/>
    <xf numFmtId="39" fontId="2" fillId="0" borderId="7" xfId="0" applyNumberFormat="1" applyFont="1" applyBorder="1"/>
    <xf numFmtId="39" fontId="2" fillId="0" borderId="1" xfId="0" applyNumberFormat="1" applyFont="1" applyBorder="1"/>
    <xf numFmtId="39" fontId="1" fillId="0" borderId="7" xfId="0" applyNumberFormat="1" applyFont="1" applyBorder="1"/>
    <xf numFmtId="39" fontId="2" fillId="0" borderId="8" xfId="0" applyNumberFormat="1" applyFont="1" applyBorder="1"/>
    <xf numFmtId="168" fontId="2" fillId="0" borderId="0" xfId="0" applyNumberFormat="1" applyFont="1" applyBorder="1" applyAlignment="1">
      <alignment horizontal="center"/>
    </xf>
    <xf numFmtId="44" fontId="0" fillId="0" borderId="1" xfId="0" applyNumberFormat="1" applyBorder="1"/>
    <xf numFmtId="49" fontId="1" fillId="0" borderId="12" xfId="0" applyNumberFormat="1" applyFont="1" applyBorder="1"/>
    <xf numFmtId="39" fontId="2" fillId="0" borderId="3" xfId="0" applyNumberFormat="1" applyFont="1" applyBorder="1"/>
    <xf numFmtId="39" fontId="2" fillId="0" borderId="9" xfId="0" applyNumberFormat="1" applyFont="1" applyBorder="1"/>
    <xf numFmtId="39" fontId="2" fillId="0" borderId="2" xfId="0" applyNumberFormat="1" applyFont="1" applyBorder="1"/>
    <xf numFmtId="49" fontId="1" fillId="0" borderId="4" xfId="0" applyNumberFormat="1" applyFont="1" applyBorder="1"/>
    <xf numFmtId="39" fontId="2" fillId="0" borderId="5" xfId="0" applyNumberFormat="1" applyFont="1" applyBorder="1"/>
    <xf numFmtId="49" fontId="4" fillId="4" borderId="1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9" xfId="0" applyNumberFormat="1" applyFont="1" applyFill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49" fontId="1" fillId="0" borderId="3" xfId="0" applyNumberFormat="1" applyFont="1" applyBorder="1"/>
    <xf numFmtId="39" fontId="1" fillId="0" borderId="3" xfId="0" applyNumberFormat="1" applyFont="1" applyBorder="1"/>
    <xf numFmtId="39" fontId="1" fillId="0" borderId="9" xfId="0" applyNumberFormat="1" applyFont="1" applyBorder="1"/>
    <xf numFmtId="168" fontId="2" fillId="0" borderId="0" xfId="0" applyNumberFormat="1" applyFont="1" applyBorder="1" applyAlignment="1">
      <alignment horizontal="left"/>
    </xf>
    <xf numFmtId="49" fontId="2" fillId="0" borderId="11" xfId="0" applyNumberFormat="1" applyFont="1" applyBorder="1"/>
    <xf numFmtId="49" fontId="2" fillId="0" borderId="1" xfId="0" applyNumberFormat="1" applyFont="1" applyBorder="1"/>
    <xf numFmtId="167" fontId="8" fillId="7" borderId="3" xfId="2" applyFont="1" applyFill="1" applyBorder="1"/>
    <xf numFmtId="167" fontId="9" fillId="7" borderId="3" xfId="2" applyFont="1" applyFill="1" applyBorder="1"/>
    <xf numFmtId="167" fontId="7" fillId="7" borderId="9" xfId="2" applyFont="1" applyFill="1" applyBorder="1"/>
    <xf numFmtId="167" fontId="7" fillId="12" borderId="6" xfId="2" applyFont="1" applyFill="1" applyBorder="1" applyAlignment="1">
      <alignment horizontal="left" vertical="center"/>
    </xf>
    <xf numFmtId="0" fontId="0" fillId="0" borderId="0" xfId="0" applyNumberFormat="1" applyAlignment="1">
      <alignment horizontal="left"/>
    </xf>
    <xf numFmtId="39" fontId="4" fillId="12" borderId="0" xfId="0" applyNumberFormat="1" applyFont="1" applyFill="1" applyBorder="1"/>
    <xf numFmtId="168" fontId="2" fillId="0" borderId="1" xfId="0" applyNumberFormat="1" applyFont="1" applyBorder="1" applyAlignment="1">
      <alignment horizontal="left"/>
    </xf>
    <xf numFmtId="49" fontId="1" fillId="0" borderId="2" xfId="0" applyNumberFormat="1" applyFont="1" applyBorder="1"/>
    <xf numFmtId="49" fontId="1" fillId="0" borderId="11" xfId="0" applyNumberFormat="1" applyFont="1" applyBorder="1"/>
    <xf numFmtId="49" fontId="1" fillId="0" borderId="1" xfId="0" applyNumberFormat="1" applyFont="1" applyBorder="1"/>
    <xf numFmtId="39" fontId="1" fillId="0" borderId="8" xfId="0" applyNumberFormat="1" applyFont="1" applyBorder="1"/>
    <xf numFmtId="167" fontId="6" fillId="6" borderId="4" xfId="2" applyFont="1" applyFill="1" applyBorder="1" applyAlignment="1">
      <alignment horizontal="center" vertical="center" wrapText="1"/>
    </xf>
    <xf numFmtId="167" fontId="6" fillId="6" borderId="2" xfId="2" applyFont="1" applyFill="1" applyBorder="1" applyAlignment="1">
      <alignment horizontal="center" vertical="center" wrapText="1"/>
    </xf>
    <xf numFmtId="167" fontId="6" fillId="6" borderId="5" xfId="2" applyFont="1" applyFill="1" applyBorder="1" applyAlignment="1">
      <alignment horizontal="center" vertical="center" wrapText="1"/>
    </xf>
    <xf numFmtId="0" fontId="17" fillId="4" borderId="4" xfId="0" applyNumberFormat="1" applyFont="1" applyFill="1" applyBorder="1" applyAlignment="1">
      <alignment horizontal="center"/>
    </xf>
    <xf numFmtId="0" fontId="17" fillId="4" borderId="2" xfId="0" applyNumberFormat="1" applyFont="1" applyFill="1" applyBorder="1" applyAlignment="1">
      <alignment horizontal="center"/>
    </xf>
    <xf numFmtId="0" fontId="17" fillId="4" borderId="5" xfId="0" applyNumberFormat="1" applyFont="1" applyFill="1" applyBorder="1" applyAlignment="1">
      <alignment horizontal="center"/>
    </xf>
    <xf numFmtId="43" fontId="2" fillId="0" borderId="0" xfId="1" applyFont="1" applyFill="1" applyBorder="1"/>
    <xf numFmtId="49" fontId="1" fillId="2" borderId="5" xfId="0" applyNumberFormat="1" applyFont="1" applyFill="1" applyBorder="1" applyAlignment="1">
      <alignment horizontal="center"/>
    </xf>
    <xf numFmtId="43" fontId="21" fillId="0" borderId="7" xfId="1" applyFont="1" applyBorder="1"/>
    <xf numFmtId="39" fontId="1" fillId="11" borderId="5" xfId="0" applyNumberFormat="1" applyFont="1" applyFill="1" applyBorder="1"/>
    <xf numFmtId="39" fontId="2" fillId="0" borderId="7" xfId="0" applyNumberFormat="1" applyFont="1" applyFill="1" applyBorder="1"/>
    <xf numFmtId="43" fontId="0" fillId="0" borderId="7" xfId="1" applyFont="1" applyBorder="1"/>
    <xf numFmtId="0" fontId="0" fillId="0" borderId="7" xfId="0" applyBorder="1"/>
    <xf numFmtId="0" fontId="0" fillId="0" borderId="8" xfId="0" applyBorder="1"/>
    <xf numFmtId="39" fontId="2" fillId="0" borderId="0" xfId="0" applyNumberFormat="1" applyFont="1"/>
    <xf numFmtId="168" fontId="2" fillId="0" borderId="1" xfId="0" applyNumberFormat="1" applyFont="1" applyBorder="1" applyAlignment="1">
      <alignment horizontal="center"/>
    </xf>
    <xf numFmtId="43" fontId="23" fillId="0" borderId="7" xfId="1" applyFont="1" applyBorder="1"/>
    <xf numFmtId="49" fontId="1" fillId="0" borderId="2" xfId="0" applyNumberFormat="1" applyFont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49" fontId="1" fillId="5" borderId="2" xfId="0" applyNumberFormat="1" applyFont="1" applyFill="1" applyBorder="1" applyAlignment="1">
      <alignment horizontal="center"/>
    </xf>
    <xf numFmtId="49" fontId="1" fillId="5" borderId="5" xfId="0" applyNumberFormat="1" applyFont="1" applyFill="1" applyBorder="1" applyAlignment="1">
      <alignment horizontal="center"/>
    </xf>
    <xf numFmtId="39" fontId="1" fillId="0" borderId="2" xfId="0" applyNumberFormat="1" applyFont="1" applyBorder="1"/>
    <xf numFmtId="39" fontId="1" fillId="0" borderId="5" xfId="0" applyNumberFormat="1" applyFont="1" applyBorder="1"/>
    <xf numFmtId="49" fontId="1" fillId="5" borderId="2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4" fillId="4" borderId="2" xfId="0" applyNumberFormat="1" applyFont="1" applyFill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36</xdr:row>
      <xdr:rowOff>114299</xdr:rowOff>
    </xdr:from>
    <xdr:to>
      <xdr:col>5</xdr:col>
      <xdr:colOff>0</xdr:colOff>
      <xdr:row>36</xdr:row>
      <xdr:rowOff>123824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2962275" y="20135849"/>
          <a:ext cx="5686425" cy="95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352425</xdr:colOff>
      <xdr:row>38</xdr:row>
      <xdr:rowOff>142873</xdr:rowOff>
    </xdr:from>
    <xdr:to>
      <xdr:col>5</xdr:col>
      <xdr:colOff>9524</xdr:colOff>
      <xdr:row>38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3609975" y="18287998"/>
          <a:ext cx="6019799" cy="19052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800100</xdr:colOff>
      <xdr:row>60</xdr:row>
      <xdr:rowOff>142874</xdr:rowOff>
    </xdr:from>
    <xdr:to>
      <xdr:col>4</xdr:col>
      <xdr:colOff>752475</xdr:colOff>
      <xdr:row>60</xdr:row>
      <xdr:rowOff>152399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3448050" y="21116924"/>
          <a:ext cx="5905500" cy="95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871140</xdr:colOff>
      <xdr:row>62</xdr:row>
      <xdr:rowOff>104772</xdr:rowOff>
    </xdr:from>
    <xdr:to>
      <xdr:col>4</xdr:col>
      <xdr:colOff>890190</xdr:colOff>
      <xdr:row>62</xdr:row>
      <xdr:rowOff>133349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3837781" y="14709772"/>
          <a:ext cx="4751784" cy="28577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85725</xdr:colOff>
      <xdr:row>6</xdr:row>
      <xdr:rowOff>142874</xdr:rowOff>
    </xdr:from>
    <xdr:to>
      <xdr:col>4</xdr:col>
      <xdr:colOff>657225</xdr:colOff>
      <xdr:row>6</xdr:row>
      <xdr:rowOff>161924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2609850" y="1428749"/>
          <a:ext cx="6515100" cy="190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622697</xdr:colOff>
      <xdr:row>69</xdr:row>
      <xdr:rowOff>142873</xdr:rowOff>
    </xdr:from>
    <xdr:to>
      <xdr:col>3</xdr:col>
      <xdr:colOff>813197</xdr:colOff>
      <xdr:row>69</xdr:row>
      <xdr:rowOff>142874</xdr:rowOff>
    </xdr:to>
    <xdr:sp macro="" textlink="">
      <xdr:nvSpPr>
        <xdr:cNvPr id="7" name="Line 4"/>
        <xdr:cNvSpPr>
          <a:spLocks noChangeShapeType="1"/>
        </xdr:cNvSpPr>
      </xdr:nvSpPr>
      <xdr:spPr bwMode="auto">
        <a:xfrm flipV="1">
          <a:off x="3589338" y="15581311"/>
          <a:ext cx="3960812" cy="1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466725</xdr:colOff>
      <xdr:row>75</xdr:row>
      <xdr:rowOff>114299</xdr:rowOff>
    </xdr:from>
    <xdr:to>
      <xdr:col>3</xdr:col>
      <xdr:colOff>1104900</xdr:colOff>
      <xdr:row>75</xdr:row>
      <xdr:rowOff>123824</xdr:rowOff>
    </xdr:to>
    <xdr:sp macro="" textlink="">
      <xdr:nvSpPr>
        <xdr:cNvPr id="8" name="Line 4"/>
        <xdr:cNvSpPr>
          <a:spLocks noChangeShapeType="1"/>
        </xdr:cNvSpPr>
      </xdr:nvSpPr>
      <xdr:spPr bwMode="auto">
        <a:xfrm flipV="1">
          <a:off x="2990850" y="26298524"/>
          <a:ext cx="5038725" cy="95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NDOMINIOS\LUZ\CONDOMINIOS\CONTA%20%20LUZ%20%20DESDE%20%20JUNIO\BOHEMIA\GESTION%20AGOSTO%202018%20BOHEM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FORMECONDOMINO"/>
      <sheetName val="CXC"/>
      <sheetName val="Estado Resultados"/>
      <sheetName val="Balance"/>
      <sheetName val="Detalle Egresos"/>
      <sheetName val="ConScotia¢"/>
      <sheetName val="Cons Scotia$"/>
      <sheetName val="ConsBac¢"/>
      <sheetName val="ConsBac$"/>
    </sheetNames>
    <sheetDataSet>
      <sheetData sheetId="0"/>
      <sheetData sheetId="1"/>
      <sheetData sheetId="2">
        <row r="14">
          <cell r="F14">
            <v>5822528.0500000007</v>
          </cell>
        </row>
        <row r="26">
          <cell r="F26">
            <v>-1591812.17</v>
          </cell>
        </row>
        <row r="27">
          <cell r="F27">
            <v>-207208</v>
          </cell>
        </row>
      </sheetData>
      <sheetData sheetId="3">
        <row r="53">
          <cell r="P53">
            <v>1663769.1500000008</v>
          </cell>
        </row>
      </sheetData>
      <sheetData sheetId="4"/>
      <sheetData sheetId="5"/>
      <sheetData sheetId="6"/>
      <sheetData sheetId="7">
        <row r="16">
          <cell r="I16">
            <v>528293.91319999995</v>
          </cell>
        </row>
      </sheetData>
      <sheetData sheetId="8"/>
      <sheetData sheetId="9">
        <row r="16">
          <cell r="H16">
            <v>1955008.6994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24"/>
  <sheetViews>
    <sheetView tabSelected="1" topLeftCell="A16" workbookViewId="0">
      <selection activeCell="C33" sqref="C33"/>
    </sheetView>
  </sheetViews>
  <sheetFormatPr baseColWidth="10" defaultRowHeight="15" x14ac:dyDescent="0.25"/>
  <cols>
    <col min="1" max="1" width="1.5703125" customWidth="1"/>
    <col min="3" max="3" width="51" customWidth="1"/>
    <col min="4" max="4" width="26.7109375" customWidth="1"/>
    <col min="5" max="5" width="12.28515625" bestFit="1" customWidth="1"/>
    <col min="6" max="6" width="14.140625" bestFit="1" customWidth="1"/>
    <col min="7" max="7" width="13.140625" bestFit="1" customWidth="1"/>
  </cols>
  <sheetData>
    <row r="2" spans="3:8" ht="15.75" thickBot="1" x14ac:dyDescent="0.3"/>
    <row r="3" spans="3:8" ht="18.75" x14ac:dyDescent="0.3">
      <c r="C3" s="107" t="s">
        <v>789</v>
      </c>
      <c r="D3" s="108">
        <f>+INFORMECONDOMINO!G63</f>
        <v>8866454.6400000006</v>
      </c>
    </row>
    <row r="4" spans="3:8" ht="18.75" x14ac:dyDescent="0.3">
      <c r="C4" s="109" t="s">
        <v>40</v>
      </c>
      <c r="D4" s="110">
        <f>+CXC!F8</f>
        <v>6731237.5800000001</v>
      </c>
      <c r="F4" s="20" t="s">
        <v>4</v>
      </c>
    </row>
    <row r="5" spans="3:8" ht="19.5" thickBot="1" x14ac:dyDescent="0.35">
      <c r="C5" s="109" t="s">
        <v>47</v>
      </c>
      <c r="D5" s="111">
        <f>+Balance!R20</f>
        <v>1091086</v>
      </c>
      <c r="F5" s="20" t="s">
        <v>4</v>
      </c>
    </row>
    <row r="6" spans="3:8" ht="19.5" thickBot="1" x14ac:dyDescent="0.35">
      <c r="C6" s="112" t="s">
        <v>41</v>
      </c>
      <c r="D6" s="113">
        <f>SUM(D3:D5)</f>
        <v>16688778.220000001</v>
      </c>
      <c r="F6" s="119" t="s">
        <v>4</v>
      </c>
    </row>
    <row r="7" spans="3:8" ht="18.75" x14ac:dyDescent="0.3">
      <c r="C7" s="109"/>
      <c r="D7" s="114"/>
    </row>
    <row r="8" spans="3:8" ht="18.75" x14ac:dyDescent="0.3">
      <c r="C8" s="117" t="s">
        <v>42</v>
      </c>
      <c r="D8" s="114"/>
    </row>
    <row r="9" spans="3:8" ht="18.75" x14ac:dyDescent="0.3">
      <c r="C9" s="109" t="s">
        <v>49</v>
      </c>
      <c r="D9" s="110">
        <f>-CXC!F22-CXC!F23</f>
        <v>1440088.25</v>
      </c>
      <c r="E9" s="119" t="s">
        <v>4</v>
      </c>
      <c r="F9" s="20" t="s">
        <v>4</v>
      </c>
    </row>
    <row r="10" spans="3:8" s="103" customFormat="1" ht="18.75" x14ac:dyDescent="0.3">
      <c r="C10" s="109" t="s">
        <v>46</v>
      </c>
      <c r="D10" s="260">
        <f>+Balance!R25</f>
        <v>1626800</v>
      </c>
      <c r="E10" s="119"/>
      <c r="F10" s="20" t="s">
        <v>4</v>
      </c>
    </row>
    <row r="11" spans="3:8" ht="19.5" thickBot="1" x14ac:dyDescent="0.35">
      <c r="C11" s="109" t="s">
        <v>48</v>
      </c>
      <c r="D11" s="111">
        <f>+Balance!R28</f>
        <v>15103.6</v>
      </c>
    </row>
    <row r="12" spans="3:8" ht="19.5" thickBot="1" x14ac:dyDescent="0.35">
      <c r="C12" s="112" t="s">
        <v>43</v>
      </c>
      <c r="D12" s="115">
        <f>SUM(D9:D11)</f>
        <v>3081991.85</v>
      </c>
    </row>
    <row r="13" spans="3:8" ht="18.75" x14ac:dyDescent="0.3">
      <c r="C13" s="109"/>
      <c r="D13" s="114"/>
      <c r="H13" s="74" t="s">
        <v>4</v>
      </c>
    </row>
    <row r="14" spans="3:8" ht="19.5" thickBot="1" x14ac:dyDescent="0.35">
      <c r="C14" s="109"/>
      <c r="D14" s="114"/>
    </row>
    <row r="15" spans="3:8" ht="27" customHeight="1" thickBot="1" x14ac:dyDescent="0.35">
      <c r="C15" s="112" t="s">
        <v>44</v>
      </c>
      <c r="D15" s="113">
        <f>+D6-D12</f>
        <v>13606786.370000001</v>
      </c>
      <c r="G15" s="20" t="s">
        <v>4</v>
      </c>
    </row>
    <row r="16" spans="3:8" ht="19.5" thickBot="1" x14ac:dyDescent="0.35">
      <c r="C16" s="109"/>
      <c r="D16" s="114"/>
    </row>
    <row r="17" spans="3:6" ht="31.5" customHeight="1" thickBot="1" x14ac:dyDescent="0.35">
      <c r="C17" s="118" t="s">
        <v>51</v>
      </c>
      <c r="D17" s="116">
        <f>+D3-D12</f>
        <v>5784462.790000001</v>
      </c>
      <c r="F17" s="20" t="s">
        <v>4</v>
      </c>
    </row>
    <row r="19" spans="3:6" x14ac:dyDescent="0.25">
      <c r="D19" s="20" t="s">
        <v>4</v>
      </c>
    </row>
    <row r="24" spans="3:6" x14ac:dyDescent="0.25">
      <c r="D24" s="20" t="s">
        <v>4</v>
      </c>
    </row>
  </sheetData>
  <pageMargins left="0.55118110236220474" right="0.70866141732283472" top="0.74803149606299213" bottom="0.74803149606299213" header="0.31496062992125984" footer="0.31496062992125984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workbookViewId="0">
      <selection activeCell="J14" sqref="J14"/>
    </sheetView>
  </sheetViews>
  <sheetFormatPr baseColWidth="10" defaultColWidth="11.42578125" defaultRowHeight="15" x14ac:dyDescent="0.25"/>
  <cols>
    <col min="1" max="1" width="3" style="4" customWidth="1"/>
    <col min="2" max="2" width="16.85546875" style="4" customWidth="1"/>
    <col min="3" max="3" width="12.7109375" style="136" customWidth="1"/>
    <col min="4" max="4" width="16.140625" style="4" customWidth="1"/>
    <col min="5" max="5" width="21.42578125" style="4" customWidth="1"/>
    <col min="6" max="6" width="52.5703125" style="4" customWidth="1"/>
    <col min="7" max="7" width="17" style="4" customWidth="1"/>
    <col min="8" max="8" width="16" style="4" customWidth="1"/>
    <col min="9" max="9" width="10.28515625" style="4" customWidth="1"/>
    <col min="10" max="10" width="11.42578125" style="103"/>
    <col min="11" max="11" width="14.28515625" style="103" bestFit="1" customWidth="1"/>
    <col min="12" max="12" width="11.42578125" style="103"/>
    <col min="13" max="13" width="14.28515625" style="103" bestFit="1" customWidth="1"/>
    <col min="14" max="16384" width="11.42578125" style="103"/>
  </cols>
  <sheetData>
    <row r="1" spans="1:11" s="2" customFormat="1" ht="15.75" thickBot="1" x14ac:dyDescent="0.3">
      <c r="A1" s="144"/>
      <c r="B1" s="17" t="s">
        <v>32</v>
      </c>
      <c r="C1" s="18" t="s">
        <v>33</v>
      </c>
      <c r="D1" s="18" t="s">
        <v>34</v>
      </c>
      <c r="E1" s="18" t="s">
        <v>36</v>
      </c>
      <c r="F1" s="18" t="s">
        <v>35</v>
      </c>
      <c r="G1" s="18" t="s">
        <v>37</v>
      </c>
      <c r="H1" s="18" t="s">
        <v>38</v>
      </c>
      <c r="I1" s="19" t="s">
        <v>39</v>
      </c>
    </row>
    <row r="2" spans="1:11" x14ac:dyDescent="0.25">
      <c r="A2" s="145"/>
      <c r="B2" s="217" t="s">
        <v>52</v>
      </c>
      <c r="C2" s="226"/>
      <c r="D2" s="227"/>
      <c r="E2" s="227"/>
      <c r="F2" s="227"/>
      <c r="G2" s="228"/>
      <c r="H2" s="228"/>
      <c r="I2" s="229" t="s">
        <v>4</v>
      </c>
    </row>
    <row r="3" spans="1:11" x14ac:dyDescent="0.25">
      <c r="A3" s="145"/>
      <c r="B3" s="12" t="s">
        <v>60</v>
      </c>
      <c r="C3" s="122"/>
      <c r="D3" s="13"/>
      <c r="E3" s="13"/>
      <c r="F3" s="13"/>
      <c r="G3" s="101"/>
      <c r="H3" s="101"/>
      <c r="I3" s="213" t="s">
        <v>4</v>
      </c>
    </row>
    <row r="4" spans="1:11" x14ac:dyDescent="0.25">
      <c r="A4" s="145"/>
      <c r="B4" s="12" t="s">
        <v>65</v>
      </c>
      <c r="C4" s="122"/>
      <c r="D4" s="13"/>
      <c r="E4" s="13"/>
      <c r="F4" s="13"/>
      <c r="G4" s="101"/>
      <c r="H4" s="101"/>
      <c r="I4" s="213">
        <v>6882.81</v>
      </c>
    </row>
    <row r="5" spans="1:11" x14ac:dyDescent="0.25">
      <c r="A5" s="145"/>
      <c r="B5" s="79" t="s">
        <v>192</v>
      </c>
      <c r="C5" s="215">
        <v>43262</v>
      </c>
      <c r="D5" s="80"/>
      <c r="E5" s="80" t="s">
        <v>175</v>
      </c>
      <c r="F5" s="80" t="s">
        <v>768</v>
      </c>
      <c r="G5" s="210">
        <v>351</v>
      </c>
      <c r="H5" s="210"/>
      <c r="I5" s="213">
        <f>+I4+G5-H5</f>
        <v>7233.81</v>
      </c>
    </row>
    <row r="6" spans="1:11" x14ac:dyDescent="0.25">
      <c r="A6" s="145"/>
      <c r="B6" s="79" t="s">
        <v>214</v>
      </c>
      <c r="C6" s="215">
        <v>43445</v>
      </c>
      <c r="D6" s="80"/>
      <c r="E6" s="80"/>
      <c r="F6" s="80" t="s">
        <v>769</v>
      </c>
      <c r="G6" s="210"/>
      <c r="H6" s="210">
        <v>4</v>
      </c>
      <c r="I6" s="213">
        <f t="shared" ref="I6:I7" si="0">+I5+G6-H6</f>
        <v>7229.81</v>
      </c>
    </row>
    <row r="7" spans="1:11" ht="15.75" thickBot="1" x14ac:dyDescent="0.3">
      <c r="A7" s="145"/>
      <c r="B7" s="79" t="s">
        <v>192</v>
      </c>
      <c r="C7" s="215" t="s">
        <v>765</v>
      </c>
      <c r="D7" s="80"/>
      <c r="E7" s="80" t="s">
        <v>172</v>
      </c>
      <c r="F7" s="80" t="s">
        <v>770</v>
      </c>
      <c r="G7" s="210">
        <v>357</v>
      </c>
      <c r="H7" s="210"/>
      <c r="I7" s="213">
        <f t="shared" si="0"/>
        <v>7586.81</v>
      </c>
    </row>
    <row r="8" spans="1:11" ht="15.75" thickBot="1" x14ac:dyDescent="0.3">
      <c r="A8" s="129"/>
      <c r="B8" s="16" t="s">
        <v>66</v>
      </c>
      <c r="C8" s="137"/>
      <c r="D8" s="97"/>
      <c r="E8" s="97"/>
      <c r="F8" s="97"/>
      <c r="G8" s="141">
        <f>ROUND(SUM(G4:G7),5)</f>
        <v>708</v>
      </c>
      <c r="H8" s="141">
        <f>ROUND(SUM(H4:H7),5)</f>
        <v>4</v>
      </c>
      <c r="I8" s="142">
        <f>+I7</f>
        <v>7586.81</v>
      </c>
    </row>
    <row r="9" spans="1:11" ht="15.75" thickBot="1" x14ac:dyDescent="0.3">
      <c r="B9" s="149"/>
      <c r="C9" s="150"/>
      <c r="D9" s="21"/>
      <c r="E9" s="21"/>
      <c r="F9" s="21"/>
      <c r="G9" s="21"/>
      <c r="H9" s="21"/>
      <c r="I9" s="151"/>
    </row>
    <row r="10" spans="1:11" ht="15.75" thickBot="1" x14ac:dyDescent="0.3">
      <c r="B10" s="149"/>
      <c r="C10" s="150"/>
      <c r="D10" s="21"/>
      <c r="E10" s="21"/>
      <c r="F10" s="21"/>
      <c r="G10" s="160" t="s">
        <v>56</v>
      </c>
      <c r="H10" s="160" t="s">
        <v>50</v>
      </c>
      <c r="I10" s="151"/>
    </row>
    <row r="11" spans="1:11" ht="15.75" thickBot="1" x14ac:dyDescent="0.3">
      <c r="B11" s="149"/>
      <c r="C11" s="150"/>
      <c r="D11" s="21"/>
      <c r="E11" s="21"/>
      <c r="F11" s="21"/>
      <c r="G11" s="157">
        <v>7586.81</v>
      </c>
      <c r="H11" s="157">
        <v>7586.81</v>
      </c>
      <c r="I11" s="151"/>
    </row>
    <row r="12" spans="1:11" ht="15.75" thickBot="1" x14ac:dyDescent="0.3">
      <c r="B12" s="149"/>
      <c r="C12" s="150"/>
      <c r="D12" s="21"/>
      <c r="E12" s="247" t="s">
        <v>57</v>
      </c>
      <c r="F12" s="248"/>
      <c r="G12" s="158">
        <f>+G11</f>
        <v>7586.81</v>
      </c>
      <c r="H12" s="159">
        <f>+H11</f>
        <v>7586.81</v>
      </c>
      <c r="I12" s="151"/>
    </row>
    <row r="13" spans="1:11" x14ac:dyDescent="0.25">
      <c r="B13" s="149"/>
      <c r="C13" s="150"/>
      <c r="D13" s="21"/>
      <c r="E13" s="21"/>
      <c r="F13" s="21"/>
      <c r="G13" s="21"/>
      <c r="H13" s="21"/>
      <c r="I13" s="151"/>
    </row>
    <row r="14" spans="1:11" ht="15.75" thickBot="1" x14ac:dyDescent="0.3">
      <c r="B14" s="149"/>
      <c r="C14" s="150"/>
      <c r="D14" s="21"/>
      <c r="E14" s="21"/>
      <c r="F14" s="21"/>
      <c r="G14" s="21"/>
      <c r="H14" s="21"/>
      <c r="I14" s="151"/>
    </row>
    <row r="15" spans="1:11" ht="15.75" thickBot="1" x14ac:dyDescent="0.3">
      <c r="B15" s="149"/>
      <c r="C15" s="150"/>
      <c r="D15" s="247" t="s">
        <v>767</v>
      </c>
      <c r="E15" s="248"/>
      <c r="F15" s="248"/>
      <c r="G15" s="161">
        <v>596.15</v>
      </c>
      <c r="H15" s="162">
        <f>+G15*I8</f>
        <v>4522876.7815000005</v>
      </c>
      <c r="I15" s="151"/>
      <c r="K15" s="205"/>
    </row>
    <row r="16" spans="1:11" x14ac:dyDescent="0.25">
      <c r="B16" s="149"/>
      <c r="C16" s="150"/>
      <c r="D16" s="21"/>
      <c r="E16" s="21"/>
      <c r="F16" s="21"/>
      <c r="G16" s="21"/>
      <c r="H16" s="21"/>
      <c r="I16" s="151"/>
      <c r="K16" s="205"/>
    </row>
    <row r="17" spans="2:13" x14ac:dyDescent="0.25">
      <c r="B17" s="149"/>
      <c r="C17" s="150"/>
      <c r="D17" s="21"/>
      <c r="E17" s="21"/>
      <c r="F17" s="21"/>
      <c r="G17" s="21"/>
      <c r="H17" s="21"/>
      <c r="I17" s="151"/>
    </row>
    <row r="18" spans="2:13" ht="15.75" thickBot="1" x14ac:dyDescent="0.3">
      <c r="B18" s="153"/>
      <c r="C18" s="154"/>
      <c r="D18" s="155"/>
      <c r="E18" s="155"/>
      <c r="F18" s="155"/>
      <c r="G18" s="155"/>
      <c r="H18" s="216"/>
      <c r="I18" s="156"/>
      <c r="K18" s="204"/>
    </row>
    <row r="21" spans="2:13" x14ac:dyDescent="0.25">
      <c r="H21" s="177">
        <f>+G12-H12</f>
        <v>0</v>
      </c>
      <c r="M21" s="178" t="s">
        <v>4</v>
      </c>
    </row>
    <row r="22" spans="2:13" x14ac:dyDescent="0.25">
      <c r="H22" s="178"/>
    </row>
  </sheetData>
  <mergeCells count="2">
    <mergeCell ref="E12:F12"/>
    <mergeCell ref="D15:F15"/>
  </mergeCells>
  <pageMargins left="0.19685039370078741" right="0.19685039370078741" top="1.4960629921259843" bottom="0.74803149606299213" header="0.6692913385826772" footer="0.31496062992125984"/>
  <pageSetup scale="75" orientation="landscape" horizontalDpi="4294967294" r:id="rId1"/>
  <headerFooter>
    <oddHeader>&amp;C&amp;"Arial,Negrita"&amp;12 CONDOMINIO RESIDENCIAL VERTICAL BOHEMIA COUNTRY
Conciliacion Banco Bac San Jose $ 932800410
Noviembre  30 de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4"/>
  <sheetViews>
    <sheetView showGridLines="0" topLeftCell="A61" zoomScaleNormal="100" workbookViewId="0">
      <selection activeCell="G69" sqref="G69"/>
    </sheetView>
  </sheetViews>
  <sheetFormatPr baseColWidth="10" defaultColWidth="11.42578125" defaultRowHeight="15.75" x14ac:dyDescent="0.25"/>
  <cols>
    <col min="1" max="1" width="44.42578125" style="25" customWidth="1"/>
    <col min="2" max="2" width="40" style="25" customWidth="1"/>
    <col min="3" max="3" width="16.5703125" style="25" customWidth="1"/>
    <col min="4" max="4" width="14.42578125" style="25" customWidth="1"/>
    <col min="5" max="5" width="14.28515625" style="25" customWidth="1"/>
    <col min="6" max="6" width="8.5703125" style="25" customWidth="1"/>
    <col min="7" max="7" width="16.140625" style="25" customWidth="1"/>
    <col min="8" max="8" width="6.42578125" style="25" customWidth="1"/>
    <col min="9" max="9" width="2.28515625" style="25" customWidth="1"/>
    <col min="10" max="10" width="20.85546875" style="25" customWidth="1"/>
    <col min="11" max="11" width="18.28515625" style="25" customWidth="1"/>
    <col min="12" max="16384" width="11.42578125" style="25"/>
  </cols>
  <sheetData>
    <row r="1" spans="1:18" ht="18" customHeight="1" thickBot="1" x14ac:dyDescent="0.3">
      <c r="A1" s="244"/>
      <c r="B1" s="245"/>
      <c r="C1" s="245"/>
      <c r="D1" s="245"/>
      <c r="E1" s="245"/>
      <c r="F1" s="245"/>
      <c r="G1" s="245"/>
      <c r="H1" s="246"/>
      <c r="I1" s="22"/>
      <c r="J1" s="22"/>
      <c r="K1" s="23"/>
      <c r="L1" s="24"/>
      <c r="M1" s="24"/>
      <c r="N1" s="24"/>
      <c r="O1" s="24"/>
      <c r="P1" s="24"/>
      <c r="Q1" s="24"/>
      <c r="R1" s="24"/>
    </row>
    <row r="2" spans="1:18" ht="16.5" thickBot="1" x14ac:dyDescent="0.3">
      <c r="A2" s="84" t="s">
        <v>112</v>
      </c>
      <c r="B2" s="233"/>
      <c r="C2" s="233"/>
      <c r="D2" s="233"/>
      <c r="E2" s="233"/>
      <c r="F2" s="234"/>
      <c r="G2" s="234"/>
      <c r="H2" s="235"/>
      <c r="I2" s="31"/>
      <c r="J2" s="31"/>
      <c r="K2" s="23"/>
      <c r="L2" s="24"/>
      <c r="M2" s="24"/>
      <c r="N2" s="24"/>
      <c r="O2" s="24"/>
      <c r="P2" s="24"/>
      <c r="Q2" s="24"/>
      <c r="R2" s="24"/>
    </row>
    <row r="3" spans="1:18" ht="12.75" customHeight="1" thickBot="1" x14ac:dyDescent="0.3">
      <c r="A3" s="75" t="s">
        <v>14</v>
      </c>
      <c r="B3" s="28"/>
      <c r="C3" s="120" t="s">
        <v>723</v>
      </c>
      <c r="D3" s="28"/>
      <c r="E3" s="33"/>
      <c r="F3" s="29"/>
      <c r="G3" s="34"/>
      <c r="H3" s="35"/>
      <c r="I3" s="31"/>
      <c r="J3" s="31"/>
      <c r="K3" s="23"/>
      <c r="L3" s="24"/>
      <c r="M3" s="24"/>
      <c r="N3" s="24"/>
      <c r="O3" s="24"/>
      <c r="P3" s="24"/>
      <c r="Q3" s="24"/>
      <c r="R3" s="24"/>
    </row>
    <row r="4" spans="1:18" ht="23.25" customHeight="1" thickBot="1" x14ac:dyDescent="0.3">
      <c r="A4" s="26"/>
      <c r="B4" s="31"/>
      <c r="C4" s="31"/>
      <c r="D4" s="31"/>
      <c r="E4" s="31"/>
      <c r="F4" s="31"/>
      <c r="G4" s="31"/>
      <c r="H4" s="30"/>
      <c r="I4" s="31"/>
      <c r="J4" s="31"/>
      <c r="K4" s="23"/>
      <c r="L4" s="24"/>
      <c r="M4" s="24"/>
      <c r="N4" s="24"/>
      <c r="O4" s="24"/>
      <c r="P4" s="24"/>
      <c r="Q4" s="24"/>
      <c r="R4" s="24"/>
    </row>
    <row r="5" spans="1:18" ht="16.5" thickBot="1" x14ac:dyDescent="0.3">
      <c r="A5" s="88" t="s">
        <v>15</v>
      </c>
      <c r="B5" s="36"/>
      <c r="C5" s="120" t="s">
        <v>16</v>
      </c>
      <c r="D5" s="37"/>
      <c r="E5" s="32" t="s">
        <v>17</v>
      </c>
      <c r="F5" s="37"/>
      <c r="G5" s="32" t="s">
        <v>18</v>
      </c>
      <c r="H5" s="38"/>
      <c r="I5" s="36"/>
      <c r="J5" s="31"/>
      <c r="K5" s="23"/>
      <c r="L5" s="24"/>
      <c r="M5" s="24"/>
      <c r="N5" s="24"/>
      <c r="O5" s="24"/>
      <c r="P5" s="24"/>
      <c r="Q5" s="24"/>
      <c r="R5" s="24"/>
    </row>
    <row r="6" spans="1:18" x14ac:dyDescent="0.25">
      <c r="A6" s="76"/>
      <c r="B6" s="36"/>
      <c r="C6" s="36"/>
      <c r="D6" s="37"/>
      <c r="E6" s="36"/>
      <c r="F6" s="37"/>
      <c r="G6" s="36"/>
      <c r="H6" s="38"/>
      <c r="I6" s="36"/>
      <c r="J6" s="31"/>
      <c r="K6" s="23"/>
      <c r="L6" s="24"/>
      <c r="M6" s="24"/>
      <c r="N6" s="24"/>
      <c r="O6" s="24"/>
      <c r="P6" s="24"/>
      <c r="Q6" s="24"/>
      <c r="R6" s="24"/>
    </row>
    <row r="7" spans="1:18" x14ac:dyDescent="0.25">
      <c r="A7" s="77" t="s">
        <v>724</v>
      </c>
      <c r="B7" s="39"/>
      <c r="C7" s="31"/>
      <c r="D7" s="31"/>
      <c r="E7" s="31"/>
      <c r="F7" s="40" t="s">
        <v>19</v>
      </c>
      <c r="G7" s="86">
        <v>7587824.0800000001</v>
      </c>
      <c r="H7" s="41"/>
      <c r="I7" s="42"/>
      <c r="J7" s="127" t="s">
        <v>4</v>
      </c>
      <c r="K7" s="127" t="s">
        <v>4</v>
      </c>
      <c r="L7" s="24"/>
      <c r="M7" s="24"/>
      <c r="N7" s="24"/>
      <c r="O7" s="24"/>
      <c r="P7" s="24"/>
      <c r="Q7" s="24"/>
      <c r="R7" s="24"/>
    </row>
    <row r="8" spans="1:18" x14ac:dyDescent="0.25">
      <c r="A8" s="26"/>
      <c r="B8" s="31"/>
      <c r="C8" s="43"/>
      <c r="D8" s="31"/>
      <c r="E8" s="31"/>
      <c r="F8" s="31"/>
      <c r="G8" s="31"/>
      <c r="H8" s="30"/>
      <c r="I8" s="31"/>
      <c r="J8" s="44" t="s">
        <v>4</v>
      </c>
      <c r="K8" s="23"/>
      <c r="L8" s="24"/>
      <c r="M8" s="24"/>
      <c r="N8" s="24"/>
      <c r="O8" s="24"/>
      <c r="P8" s="24"/>
      <c r="Q8" s="24"/>
      <c r="R8" s="24"/>
    </row>
    <row r="9" spans="1:18" x14ac:dyDescent="0.25">
      <c r="A9" s="78" t="s">
        <v>20</v>
      </c>
      <c r="B9" s="39"/>
      <c r="C9" s="31"/>
      <c r="D9" s="31"/>
      <c r="E9" s="31"/>
      <c r="F9" s="31"/>
      <c r="G9" s="31"/>
      <c r="H9" s="30"/>
      <c r="I9" s="31"/>
      <c r="J9" s="31"/>
      <c r="K9" s="23"/>
      <c r="L9" s="24"/>
      <c r="M9" s="24"/>
      <c r="N9" s="24"/>
      <c r="O9" s="24"/>
      <c r="P9" s="24"/>
      <c r="Q9" s="24"/>
      <c r="R9" s="24"/>
    </row>
    <row r="10" spans="1:18" ht="17.100000000000001" customHeight="1" x14ac:dyDescent="0.25">
      <c r="A10" s="129" t="s">
        <v>193</v>
      </c>
      <c r="B10" s="129" t="s">
        <v>773</v>
      </c>
      <c r="D10" s="81"/>
      <c r="E10" s="258">
        <v>216384.68</v>
      </c>
      <c r="F10" s="81"/>
      <c r="G10" s="45"/>
      <c r="H10" s="46"/>
      <c r="I10" s="45"/>
      <c r="J10" s="31"/>
      <c r="K10" s="23"/>
      <c r="L10" s="24"/>
      <c r="M10" s="24"/>
      <c r="N10" s="24"/>
      <c r="O10" s="24"/>
      <c r="P10" s="24"/>
      <c r="Q10" s="24"/>
      <c r="R10" s="24"/>
    </row>
    <row r="11" spans="1:18" ht="17.100000000000001" customHeight="1" x14ac:dyDescent="0.25">
      <c r="A11" s="129" t="s">
        <v>171</v>
      </c>
      <c r="B11" s="129" t="s">
        <v>775</v>
      </c>
      <c r="D11" s="81"/>
      <c r="E11" s="258">
        <v>236773.51</v>
      </c>
      <c r="F11" s="81"/>
      <c r="G11" s="45"/>
      <c r="H11" s="46"/>
      <c r="I11" s="45"/>
      <c r="J11" s="31"/>
      <c r="K11" s="23"/>
      <c r="L11" s="24"/>
      <c r="M11" s="24"/>
      <c r="N11" s="24"/>
      <c r="O11" s="24"/>
      <c r="P11" s="24"/>
      <c r="Q11" s="24"/>
      <c r="R11" s="24"/>
    </row>
    <row r="12" spans="1:18" ht="17.100000000000001" customHeight="1" x14ac:dyDescent="0.25">
      <c r="A12" s="129" t="s">
        <v>176</v>
      </c>
      <c r="B12" s="129" t="s">
        <v>776</v>
      </c>
      <c r="D12" s="81"/>
      <c r="E12" s="258">
        <v>216384.68</v>
      </c>
      <c r="F12" s="81"/>
      <c r="G12" s="45"/>
      <c r="H12" s="46"/>
      <c r="I12" s="45"/>
      <c r="J12" s="31"/>
      <c r="K12" s="23"/>
      <c r="L12" s="24"/>
      <c r="M12" s="24"/>
      <c r="N12" s="24"/>
      <c r="O12" s="24"/>
      <c r="P12" s="24"/>
      <c r="Q12" s="24"/>
      <c r="R12" s="24"/>
    </row>
    <row r="13" spans="1:18" ht="17.100000000000001" customHeight="1" x14ac:dyDescent="0.25">
      <c r="A13" s="129" t="s">
        <v>177</v>
      </c>
      <c r="B13" s="129" t="s">
        <v>778</v>
      </c>
      <c r="D13" s="81"/>
      <c r="E13" s="258">
        <v>329000</v>
      </c>
      <c r="F13" s="81"/>
      <c r="G13" s="45"/>
      <c r="H13" s="46"/>
      <c r="I13" s="45"/>
      <c r="J13" s="31"/>
      <c r="K13" s="23"/>
      <c r="L13" s="24"/>
      <c r="M13" s="24"/>
      <c r="N13" s="24"/>
      <c r="O13" s="24"/>
      <c r="P13" s="24"/>
      <c r="Q13" s="24"/>
      <c r="R13" s="24"/>
    </row>
    <row r="14" spans="1:18" ht="17.100000000000001" customHeight="1" x14ac:dyDescent="0.25">
      <c r="A14" s="129" t="s">
        <v>200</v>
      </c>
      <c r="B14" s="129" t="s">
        <v>774</v>
      </c>
      <c r="D14" s="81"/>
      <c r="E14" s="258">
        <v>236773.51</v>
      </c>
      <c r="F14" s="81"/>
      <c r="G14" s="45"/>
      <c r="H14" s="46"/>
      <c r="I14" s="45"/>
      <c r="J14" s="31"/>
      <c r="K14" s="23"/>
      <c r="L14" s="24"/>
      <c r="M14" s="24"/>
      <c r="N14" s="24"/>
      <c r="O14" s="24"/>
      <c r="P14" s="24"/>
      <c r="Q14" s="24"/>
      <c r="R14" s="24"/>
    </row>
    <row r="15" spans="1:18" ht="17.100000000000001" customHeight="1" x14ac:dyDescent="0.25">
      <c r="A15" s="129" t="s">
        <v>194</v>
      </c>
      <c r="B15" s="129" t="s">
        <v>780</v>
      </c>
      <c r="D15" s="81"/>
      <c r="E15" s="258">
        <v>328852.09999999998</v>
      </c>
      <c r="F15" s="81"/>
      <c r="G15" s="45"/>
      <c r="H15" s="46"/>
      <c r="I15" s="45"/>
      <c r="J15" s="31"/>
      <c r="K15" s="23"/>
      <c r="L15" s="24"/>
      <c r="M15" s="24"/>
      <c r="N15" s="24"/>
      <c r="O15" s="24"/>
      <c r="P15" s="24"/>
      <c r="Q15" s="24"/>
      <c r="R15" s="24"/>
    </row>
    <row r="16" spans="1:18" ht="17.100000000000001" customHeight="1" x14ac:dyDescent="0.25">
      <c r="A16" s="129" t="s">
        <v>201</v>
      </c>
      <c r="B16" s="129" t="s">
        <v>781</v>
      </c>
      <c r="D16" s="81"/>
      <c r="E16" s="258">
        <v>216384.68</v>
      </c>
      <c r="F16" s="81"/>
      <c r="G16" s="45"/>
      <c r="H16" s="46"/>
      <c r="I16" s="45"/>
      <c r="J16" s="31"/>
      <c r="K16" s="23"/>
      <c r="L16" s="24"/>
      <c r="M16" s="24"/>
      <c r="N16" s="24"/>
      <c r="O16" s="24"/>
      <c r="P16" s="24"/>
      <c r="Q16" s="24"/>
      <c r="R16" s="24"/>
    </row>
    <row r="17" spans="1:18" ht="17.100000000000001" customHeight="1" x14ac:dyDescent="0.25">
      <c r="A17" s="129" t="s">
        <v>174</v>
      </c>
      <c r="B17" s="129" t="s">
        <v>782</v>
      </c>
      <c r="D17" s="87"/>
      <c r="E17" s="258">
        <v>216384.69</v>
      </c>
      <c r="F17" s="81"/>
      <c r="G17" s="45"/>
      <c r="H17" s="46"/>
      <c r="I17" s="45"/>
      <c r="J17" s="31"/>
      <c r="K17" s="23"/>
      <c r="L17" s="24"/>
      <c r="M17" s="24"/>
      <c r="N17" s="24"/>
      <c r="O17" s="24"/>
      <c r="P17" s="24"/>
      <c r="Q17" s="24"/>
      <c r="R17" s="24"/>
    </row>
    <row r="18" spans="1:18" ht="17.100000000000001" customHeight="1" x14ac:dyDescent="0.25">
      <c r="A18" s="129" t="s">
        <v>202</v>
      </c>
      <c r="B18" s="129" t="s">
        <v>783</v>
      </c>
      <c r="D18" s="87"/>
      <c r="E18" s="258">
        <v>216384.68</v>
      </c>
      <c r="F18" s="81"/>
      <c r="G18" s="45"/>
      <c r="H18" s="46"/>
      <c r="I18" s="45"/>
      <c r="J18" s="31"/>
      <c r="K18" s="23"/>
      <c r="L18" s="24"/>
      <c r="M18" s="24"/>
      <c r="N18" s="24"/>
      <c r="O18" s="24"/>
      <c r="P18" s="24"/>
      <c r="Q18" s="24"/>
      <c r="R18" s="24"/>
    </row>
    <row r="19" spans="1:18" ht="17.100000000000001" customHeight="1" x14ac:dyDescent="0.25">
      <c r="A19" s="129" t="s">
        <v>179</v>
      </c>
      <c r="B19" s="129" t="s">
        <v>784</v>
      </c>
      <c r="D19" s="87"/>
      <c r="E19" s="258">
        <v>216384.68</v>
      </c>
      <c r="F19" s="81"/>
      <c r="G19" s="45"/>
      <c r="H19" s="46"/>
      <c r="I19" s="45"/>
      <c r="J19" s="31"/>
      <c r="K19" s="23"/>
      <c r="L19" s="24"/>
      <c r="M19" s="24"/>
      <c r="N19" s="24"/>
      <c r="O19" s="24"/>
      <c r="P19" s="24"/>
      <c r="Q19" s="24"/>
      <c r="R19" s="24"/>
    </row>
    <row r="20" spans="1:18" ht="17.100000000000001" customHeight="1" x14ac:dyDescent="0.25">
      <c r="A20" s="129" t="s">
        <v>199</v>
      </c>
      <c r="B20" s="129" t="s">
        <v>779</v>
      </c>
      <c r="D20" s="87"/>
      <c r="E20" s="258">
        <v>236773.51</v>
      </c>
      <c r="F20" s="81"/>
      <c r="G20" s="45"/>
      <c r="H20" s="46"/>
      <c r="I20" s="45"/>
      <c r="J20" s="31"/>
      <c r="K20" s="23"/>
      <c r="L20" s="24"/>
      <c r="M20" s="24"/>
      <c r="N20" s="24"/>
      <c r="O20" s="24"/>
      <c r="P20" s="24"/>
      <c r="Q20" s="24"/>
      <c r="R20" s="24"/>
    </row>
    <row r="21" spans="1:18" ht="17.100000000000001" customHeight="1" x14ac:dyDescent="0.25">
      <c r="A21" s="129" t="s">
        <v>198</v>
      </c>
      <c r="B21" s="129" t="s">
        <v>777</v>
      </c>
      <c r="D21" s="87"/>
      <c r="E21" s="258">
        <v>216385</v>
      </c>
      <c r="F21" s="81"/>
      <c r="G21" s="45"/>
      <c r="H21" s="46"/>
      <c r="I21" s="45"/>
      <c r="J21" s="31"/>
      <c r="K21" s="23"/>
      <c r="L21" s="24"/>
      <c r="M21" s="24"/>
      <c r="N21" s="24"/>
      <c r="O21" s="24"/>
      <c r="P21" s="24"/>
      <c r="Q21" s="24"/>
      <c r="R21" s="24"/>
    </row>
    <row r="22" spans="1:18" ht="17.100000000000001" customHeight="1" x14ac:dyDescent="0.25">
      <c r="A22" s="129" t="s">
        <v>196</v>
      </c>
      <c r="B22" s="129" t="s">
        <v>786</v>
      </c>
      <c r="D22" s="87"/>
      <c r="E22" s="258">
        <v>216385</v>
      </c>
      <c r="F22" s="81"/>
      <c r="G22" s="45"/>
      <c r="H22" s="46"/>
      <c r="I22" s="45"/>
      <c r="J22" s="31"/>
      <c r="K22" s="23"/>
      <c r="L22" s="24"/>
      <c r="M22" s="24"/>
      <c r="N22" s="24"/>
      <c r="O22" s="24"/>
      <c r="P22" s="24"/>
      <c r="Q22" s="24"/>
      <c r="R22" s="24"/>
    </row>
    <row r="23" spans="1:18" ht="17.100000000000001" customHeight="1" x14ac:dyDescent="0.25">
      <c r="A23" s="129" t="s">
        <v>173</v>
      </c>
      <c r="B23" s="129" t="s">
        <v>787</v>
      </c>
      <c r="D23" s="87"/>
      <c r="E23" s="258">
        <v>328852.09999999998</v>
      </c>
      <c r="F23" s="81"/>
      <c r="G23" s="45"/>
      <c r="H23" s="46"/>
      <c r="I23" s="45"/>
      <c r="J23" s="31"/>
      <c r="K23" s="23"/>
      <c r="L23" s="24"/>
      <c r="M23" s="24"/>
      <c r="N23" s="24"/>
      <c r="O23" s="24"/>
      <c r="P23" s="24"/>
      <c r="Q23" s="24"/>
      <c r="R23" s="24"/>
    </row>
    <row r="24" spans="1:18" ht="17.100000000000001" customHeight="1" x14ac:dyDescent="0.25">
      <c r="A24" s="129" t="s">
        <v>180</v>
      </c>
      <c r="B24" s="129" t="s">
        <v>754</v>
      </c>
      <c r="D24" s="87"/>
      <c r="E24" s="258">
        <v>1120482.92</v>
      </c>
      <c r="F24" s="81"/>
      <c r="G24" s="45"/>
      <c r="H24" s="46"/>
      <c r="I24" s="45"/>
      <c r="J24" s="31"/>
      <c r="K24" s="23"/>
      <c r="L24" s="24"/>
      <c r="M24" s="24"/>
      <c r="N24" s="24"/>
      <c r="O24" s="24"/>
      <c r="P24" s="24"/>
      <c r="Q24" s="24"/>
      <c r="R24" s="24"/>
    </row>
    <row r="25" spans="1:18" ht="17.100000000000001" customHeight="1" x14ac:dyDescent="0.25">
      <c r="A25" s="129" t="s">
        <v>180</v>
      </c>
      <c r="B25" s="129" t="s">
        <v>732</v>
      </c>
      <c r="D25" s="87"/>
      <c r="E25" s="258">
        <v>176860</v>
      </c>
      <c r="F25" s="81"/>
      <c r="G25" s="45"/>
      <c r="H25" s="46"/>
      <c r="I25" s="45"/>
      <c r="J25" s="31"/>
      <c r="K25" s="23"/>
      <c r="L25" s="24"/>
      <c r="M25" s="24"/>
      <c r="N25" s="24"/>
      <c r="O25" s="24"/>
      <c r="P25" s="24"/>
      <c r="Q25" s="24"/>
      <c r="R25" s="24"/>
    </row>
    <row r="26" spans="1:18" ht="17.100000000000001" customHeight="1" x14ac:dyDescent="0.25">
      <c r="A26" s="129" t="s">
        <v>206</v>
      </c>
      <c r="B26" s="129" t="s">
        <v>729</v>
      </c>
      <c r="D26" s="87"/>
      <c r="E26" s="258">
        <v>216385</v>
      </c>
      <c r="F26" s="81"/>
      <c r="G26" s="45"/>
      <c r="H26" s="46"/>
      <c r="I26" s="45"/>
      <c r="J26" s="31"/>
      <c r="K26" s="23"/>
      <c r="L26" s="24"/>
      <c r="M26" s="24"/>
      <c r="N26" s="24"/>
      <c r="O26" s="24"/>
      <c r="P26" s="24"/>
      <c r="Q26" s="24"/>
      <c r="R26" s="24"/>
    </row>
    <row r="27" spans="1:18" ht="17.100000000000001" customHeight="1" x14ac:dyDescent="0.25">
      <c r="A27" s="129" t="s">
        <v>197</v>
      </c>
      <c r="B27" s="129" t="s">
        <v>757</v>
      </c>
      <c r="D27" s="87"/>
      <c r="E27" s="258">
        <v>216384.68</v>
      </c>
      <c r="F27" s="81"/>
      <c r="G27" s="45"/>
      <c r="H27" s="46"/>
      <c r="I27" s="45"/>
      <c r="J27" s="31"/>
      <c r="K27" s="23"/>
      <c r="L27" s="24"/>
      <c r="M27" s="24"/>
      <c r="N27" s="24"/>
      <c r="O27" s="24"/>
      <c r="P27" s="24"/>
      <c r="Q27" s="24"/>
      <c r="R27" s="24"/>
    </row>
    <row r="28" spans="1:18" ht="17.100000000000001" customHeight="1" x14ac:dyDescent="0.25">
      <c r="A28" s="129" t="s">
        <v>195</v>
      </c>
      <c r="B28" s="129" t="s">
        <v>766</v>
      </c>
      <c r="D28" s="87"/>
      <c r="E28" s="258">
        <v>217000</v>
      </c>
      <c r="F28" s="81"/>
      <c r="G28" s="45"/>
      <c r="H28" s="46"/>
      <c r="I28" s="45"/>
      <c r="J28" s="31"/>
      <c r="K28" s="23"/>
      <c r="L28" s="24"/>
      <c r="M28" s="24"/>
      <c r="N28" s="24"/>
      <c r="O28" s="24"/>
      <c r="P28" s="24"/>
      <c r="Q28" s="24"/>
      <c r="R28" s="24"/>
    </row>
    <row r="29" spans="1:18" ht="17.100000000000001" customHeight="1" x14ac:dyDescent="0.25">
      <c r="A29" s="129" t="s">
        <v>175</v>
      </c>
      <c r="B29" s="129" t="s">
        <v>768</v>
      </c>
      <c r="D29" s="87"/>
      <c r="E29" s="258">
        <v>216384.68</v>
      </c>
      <c r="F29" s="81"/>
      <c r="G29" s="45"/>
      <c r="H29" s="46"/>
      <c r="I29" s="45"/>
      <c r="J29" s="31"/>
      <c r="K29" s="23"/>
      <c r="L29" s="24"/>
      <c r="M29" s="24"/>
      <c r="N29" s="24"/>
      <c r="O29" s="24"/>
      <c r="P29" s="24"/>
      <c r="Q29" s="24"/>
      <c r="R29" s="24"/>
    </row>
    <row r="30" spans="1:18" ht="17.100000000000001" customHeight="1" thickBot="1" x14ac:dyDescent="0.3">
      <c r="A30" s="129" t="s">
        <v>172</v>
      </c>
      <c r="B30" s="129" t="s">
        <v>770</v>
      </c>
      <c r="D30" s="87"/>
      <c r="E30" s="212">
        <v>216384.68</v>
      </c>
      <c r="F30" s="81"/>
      <c r="G30" s="45"/>
      <c r="H30" s="46"/>
      <c r="I30" s="45"/>
      <c r="J30" s="31"/>
      <c r="K30" s="23"/>
      <c r="L30" s="24"/>
      <c r="M30" s="24"/>
      <c r="N30" s="24"/>
      <c r="O30" s="24"/>
      <c r="P30" s="24"/>
      <c r="Q30" s="24"/>
      <c r="R30" s="24"/>
    </row>
    <row r="31" spans="1:18" ht="17.100000000000001" customHeight="1" thickBot="1" x14ac:dyDescent="0.3">
      <c r="A31" s="12" t="s">
        <v>164</v>
      </c>
      <c r="B31" s="80"/>
      <c r="C31" s="210"/>
      <c r="D31" s="210"/>
      <c r="E31" s="73"/>
      <c r="F31" s="37"/>
      <c r="G31" s="192">
        <f>SUM(E10:E30)</f>
        <v>5807984.7799999993</v>
      </c>
      <c r="H31" s="46"/>
      <c r="I31" s="42"/>
      <c r="J31" s="127" t="s">
        <v>4</v>
      </c>
      <c r="K31" s="23"/>
      <c r="L31" s="24"/>
      <c r="M31" s="24"/>
      <c r="N31" s="24"/>
      <c r="O31" s="24"/>
      <c r="P31" s="24"/>
      <c r="Q31" s="24"/>
      <c r="R31" s="24"/>
    </row>
    <row r="32" spans="1:18" ht="17.100000000000001" customHeight="1" thickBot="1" x14ac:dyDescent="0.3">
      <c r="A32" s="79"/>
      <c r="B32" s="80"/>
      <c r="C32" s="210"/>
      <c r="D32" s="210"/>
      <c r="E32" s="73"/>
      <c r="F32" s="37"/>
      <c r="G32" s="42"/>
      <c r="H32" s="46"/>
      <c r="I32" s="42"/>
      <c r="K32" s="23"/>
      <c r="L32" s="24"/>
      <c r="M32" s="24"/>
      <c r="N32" s="24"/>
      <c r="O32" s="24"/>
      <c r="P32" s="24"/>
      <c r="Q32" s="24"/>
      <c r="R32" s="24"/>
    </row>
    <row r="33" spans="1:18" ht="17.100000000000001" customHeight="1" thickBot="1" x14ac:dyDescent="0.3">
      <c r="A33" s="105" t="s">
        <v>21</v>
      </c>
      <c r="B33" s="39"/>
      <c r="C33" s="31"/>
      <c r="D33" s="31"/>
      <c r="E33" s="104"/>
      <c r="F33" s="31"/>
      <c r="G33" s="31"/>
      <c r="H33" s="30"/>
      <c r="I33" s="31"/>
      <c r="J33" s="127" t="s">
        <v>4</v>
      </c>
      <c r="K33" s="23"/>
      <c r="L33" s="24"/>
      <c r="M33" s="24"/>
      <c r="N33" s="24"/>
      <c r="O33" s="24"/>
      <c r="P33" s="24"/>
      <c r="Q33" s="24"/>
      <c r="R33" s="24"/>
    </row>
    <row r="34" spans="1:18" ht="17.100000000000001" customHeight="1" thickBot="1" x14ac:dyDescent="0.3">
      <c r="A34" s="134" t="s">
        <v>185</v>
      </c>
      <c r="B34" s="80"/>
      <c r="C34" s="81"/>
      <c r="D34" s="212">
        <v>0</v>
      </c>
      <c r="E34" s="44"/>
      <c r="F34" s="31"/>
      <c r="G34" s="81"/>
      <c r="H34" s="30"/>
      <c r="I34" s="31"/>
      <c r="K34" s="23"/>
      <c r="L34" s="24"/>
      <c r="M34" s="24"/>
      <c r="N34" s="24"/>
      <c r="O34" s="24"/>
      <c r="P34" s="24"/>
      <c r="Q34" s="24"/>
      <c r="R34" s="24"/>
    </row>
    <row r="35" spans="1:18" ht="17.100000000000001" customHeight="1" x14ac:dyDescent="0.25">
      <c r="A35" s="134" t="s">
        <v>4</v>
      </c>
      <c r="B35" s="27"/>
      <c r="C35" s="27"/>
      <c r="D35" s="81" t="s">
        <v>4</v>
      </c>
      <c r="E35" s="42"/>
      <c r="F35" s="47"/>
      <c r="G35" s="96">
        <f>SUM(D34:D35)</f>
        <v>0</v>
      </c>
      <c r="H35" s="46"/>
      <c r="I35" s="42"/>
      <c r="K35" s="23"/>
      <c r="L35" s="24"/>
      <c r="M35" s="24"/>
      <c r="N35" s="24"/>
      <c r="O35" s="24"/>
      <c r="P35" s="24"/>
      <c r="Q35" s="24"/>
      <c r="R35" s="24"/>
    </row>
    <row r="36" spans="1:18" ht="17.100000000000001" customHeight="1" x14ac:dyDescent="0.25">
      <c r="A36" s="79"/>
      <c r="B36" s="27"/>
      <c r="C36" s="27"/>
      <c r="D36" s="87"/>
      <c r="E36" s="42"/>
      <c r="F36" s="47"/>
      <c r="G36" s="81"/>
      <c r="H36" s="46"/>
      <c r="I36" s="42"/>
      <c r="K36" s="23"/>
      <c r="L36" s="24"/>
      <c r="M36" s="24"/>
      <c r="N36" s="24"/>
      <c r="O36" s="24"/>
      <c r="P36" s="24"/>
      <c r="Q36" s="24"/>
      <c r="R36" s="24"/>
    </row>
    <row r="37" spans="1:18" ht="17.100000000000001" customHeight="1" x14ac:dyDescent="0.25">
      <c r="A37" s="77" t="s">
        <v>22</v>
      </c>
      <c r="B37" s="39"/>
      <c r="C37" s="36"/>
      <c r="D37" s="28"/>
      <c r="E37" s="48"/>
      <c r="F37" s="40" t="s">
        <v>19</v>
      </c>
      <c r="G37" s="96">
        <f>SUM(G31,G35)</f>
        <v>5807984.7799999993</v>
      </c>
      <c r="H37" s="41"/>
      <c r="I37" s="42"/>
      <c r="J37" s="98" t="s">
        <v>4</v>
      </c>
      <c r="K37" s="72" t="s">
        <v>4</v>
      </c>
      <c r="L37" s="24"/>
      <c r="M37" s="24"/>
      <c r="N37" s="24"/>
      <c r="O37" s="24"/>
      <c r="P37" s="24"/>
      <c r="Q37" s="24"/>
      <c r="R37" s="24"/>
    </row>
    <row r="38" spans="1:18" ht="17.100000000000001" customHeight="1" thickBot="1" x14ac:dyDescent="0.3">
      <c r="A38" s="82"/>
      <c r="B38" s="47"/>
      <c r="C38" s="47"/>
      <c r="D38" s="47"/>
      <c r="E38" s="45"/>
      <c r="F38" s="47"/>
      <c r="G38" s="47"/>
      <c r="H38" s="49"/>
      <c r="I38" s="47"/>
      <c r="J38" s="98" t="s">
        <v>4</v>
      </c>
      <c r="K38" s="72"/>
      <c r="L38" s="24"/>
      <c r="M38" s="24"/>
      <c r="N38" s="24"/>
      <c r="O38" s="24"/>
      <c r="P38" s="24"/>
      <c r="Q38" s="24"/>
      <c r="R38" s="24"/>
    </row>
    <row r="39" spans="1:18" ht="17.100000000000001" customHeight="1" thickBot="1" x14ac:dyDescent="0.3">
      <c r="A39" s="91" t="s">
        <v>23</v>
      </c>
      <c r="B39" s="39"/>
      <c r="C39" s="50"/>
      <c r="D39" s="47"/>
      <c r="E39" s="48"/>
      <c r="F39" s="40" t="s">
        <v>19</v>
      </c>
      <c r="G39" s="90">
        <f>SUM(G7,G37)</f>
        <v>13395808.859999999</v>
      </c>
      <c r="H39" s="41"/>
      <c r="I39" s="42"/>
      <c r="J39" s="44"/>
      <c r="K39" s="72"/>
      <c r="L39" s="24"/>
      <c r="M39" s="24"/>
      <c r="N39" s="24"/>
      <c r="O39" s="24"/>
      <c r="P39" s="24"/>
      <c r="Q39" s="24"/>
      <c r="R39" s="24"/>
    </row>
    <row r="40" spans="1:18" ht="17.100000000000001" customHeight="1" thickBot="1" x14ac:dyDescent="0.3">
      <c r="A40" s="26"/>
      <c r="B40" s="31"/>
      <c r="C40" s="31"/>
      <c r="D40" s="31"/>
      <c r="E40" s="51"/>
      <c r="F40" s="31"/>
      <c r="G40" s="51"/>
      <c r="H40" s="52"/>
      <c r="I40" s="51"/>
      <c r="J40" s="31"/>
      <c r="K40" s="72"/>
      <c r="L40" s="24"/>
      <c r="M40" s="24"/>
      <c r="N40" s="24"/>
      <c r="O40" s="24"/>
      <c r="P40" s="24"/>
      <c r="Q40" s="24"/>
      <c r="R40" s="24"/>
    </row>
    <row r="41" spans="1:18" ht="17.100000000000001" customHeight="1" thickBot="1" x14ac:dyDescent="0.3">
      <c r="A41" s="92" t="s">
        <v>24</v>
      </c>
      <c r="B41" s="36"/>
      <c r="C41" s="31"/>
      <c r="D41" s="31"/>
      <c r="E41" s="51"/>
      <c r="F41" s="31"/>
      <c r="G41" s="51"/>
      <c r="H41" s="52"/>
      <c r="I41" s="51"/>
      <c r="J41" s="31"/>
      <c r="K41" s="72"/>
      <c r="L41" s="24"/>
      <c r="M41" s="24"/>
      <c r="N41" s="24"/>
      <c r="O41" s="24"/>
      <c r="P41" s="24"/>
      <c r="Q41" s="24"/>
      <c r="R41" s="24"/>
    </row>
    <row r="42" spans="1:18" ht="17.100000000000001" customHeight="1" x14ac:dyDescent="0.25">
      <c r="A42" s="129" t="s">
        <v>212</v>
      </c>
      <c r="B42" s="129" t="s">
        <v>735</v>
      </c>
      <c r="D42" s="210"/>
      <c r="E42" s="258">
        <v>324721.59999999998</v>
      </c>
      <c r="F42" s="28"/>
      <c r="G42" s="51"/>
      <c r="H42" s="52"/>
      <c r="I42" s="51"/>
      <c r="J42" s="31"/>
      <c r="K42" s="23"/>
      <c r="L42" s="24"/>
      <c r="M42" s="24"/>
      <c r="N42" s="24"/>
      <c r="O42" s="24"/>
      <c r="P42" s="24"/>
      <c r="Q42" s="24"/>
      <c r="R42" s="24"/>
    </row>
    <row r="43" spans="1:18" ht="17.100000000000001" customHeight="1" x14ac:dyDescent="0.25">
      <c r="A43" s="129" t="s">
        <v>562</v>
      </c>
      <c r="B43" s="129" t="s">
        <v>737</v>
      </c>
      <c r="D43" s="210"/>
      <c r="E43" s="258">
        <v>30000</v>
      </c>
      <c r="F43" s="28"/>
      <c r="G43" s="51"/>
      <c r="H43" s="52"/>
      <c r="I43" s="51"/>
      <c r="J43" s="31"/>
      <c r="K43" s="23"/>
      <c r="L43" s="24"/>
      <c r="M43" s="24"/>
      <c r="N43" s="24"/>
      <c r="O43" s="24"/>
      <c r="P43" s="24"/>
      <c r="Q43" s="24"/>
      <c r="R43" s="24"/>
    </row>
    <row r="44" spans="1:18" ht="17.100000000000001" customHeight="1" x14ac:dyDescent="0.25">
      <c r="A44" s="129" t="s">
        <v>467</v>
      </c>
      <c r="B44" s="129" t="s">
        <v>739</v>
      </c>
      <c r="D44" s="210"/>
      <c r="E44" s="258">
        <v>100000</v>
      </c>
      <c r="F44" s="28"/>
      <c r="G44" s="51"/>
      <c r="H44" s="52"/>
      <c r="I44" s="51"/>
      <c r="J44" s="31"/>
      <c r="K44" s="23"/>
      <c r="L44" s="24"/>
      <c r="M44" s="24"/>
      <c r="N44" s="24"/>
      <c r="O44" s="24"/>
      <c r="P44" s="24"/>
      <c r="Q44" s="24"/>
      <c r="R44" s="24"/>
    </row>
    <row r="45" spans="1:18" ht="17.100000000000001" customHeight="1" x14ac:dyDescent="0.25">
      <c r="A45" s="129" t="s">
        <v>226</v>
      </c>
      <c r="B45" s="129" t="s">
        <v>741</v>
      </c>
      <c r="D45" s="210"/>
      <c r="E45" s="258">
        <v>17000</v>
      </c>
      <c r="F45" s="28"/>
      <c r="G45" s="51"/>
      <c r="H45" s="52"/>
      <c r="I45" s="51"/>
      <c r="J45" s="31"/>
      <c r="K45" s="23"/>
      <c r="L45" s="24"/>
      <c r="M45" s="24"/>
      <c r="N45" s="24"/>
      <c r="O45" s="24"/>
      <c r="P45" s="24"/>
      <c r="Q45" s="24"/>
      <c r="R45" s="24"/>
    </row>
    <row r="46" spans="1:18" ht="17.100000000000001" customHeight="1" x14ac:dyDescent="0.25">
      <c r="A46" s="129" t="s">
        <v>222</v>
      </c>
      <c r="B46" s="129" t="s">
        <v>743</v>
      </c>
      <c r="D46" s="210"/>
      <c r="E46" s="258">
        <v>618000</v>
      </c>
      <c r="F46" s="28"/>
      <c r="G46" s="51"/>
      <c r="H46" s="52"/>
      <c r="I46" s="51"/>
      <c r="J46" s="31"/>
      <c r="K46" s="23"/>
      <c r="L46" s="24"/>
      <c r="M46" s="24"/>
      <c r="N46" s="24"/>
      <c r="O46" s="24"/>
      <c r="P46" s="24"/>
      <c r="Q46" s="24"/>
      <c r="R46" s="24"/>
    </row>
    <row r="47" spans="1:18" ht="17.100000000000001" customHeight="1" x14ac:dyDescent="0.25">
      <c r="A47" s="129" t="s">
        <v>228</v>
      </c>
      <c r="B47" s="129" t="s">
        <v>747</v>
      </c>
      <c r="D47" s="210"/>
      <c r="E47" s="258">
        <v>1075000</v>
      </c>
      <c r="F47" s="28"/>
      <c r="G47" s="51"/>
      <c r="H47" s="52"/>
      <c r="I47" s="51"/>
      <c r="J47" s="31"/>
      <c r="K47" s="23"/>
      <c r="L47" s="24"/>
      <c r="M47" s="24"/>
      <c r="N47" s="24"/>
      <c r="O47" s="24"/>
      <c r="P47" s="24"/>
      <c r="Q47" s="24"/>
      <c r="R47" s="24"/>
    </row>
    <row r="48" spans="1:18" ht="17.100000000000001" customHeight="1" x14ac:dyDescent="0.25">
      <c r="A48" s="129" t="s">
        <v>511</v>
      </c>
      <c r="B48" s="129" t="s">
        <v>749</v>
      </c>
      <c r="D48" s="210"/>
      <c r="E48" s="258">
        <v>44250</v>
      </c>
      <c r="F48" s="28"/>
      <c r="G48" s="51"/>
      <c r="H48" s="52"/>
      <c r="I48" s="51"/>
      <c r="J48" s="31"/>
      <c r="K48" s="23"/>
      <c r="L48" s="24"/>
      <c r="M48" s="24"/>
      <c r="N48" s="24"/>
      <c r="O48" s="24"/>
      <c r="P48" s="24"/>
      <c r="Q48" s="24"/>
      <c r="R48" s="24"/>
    </row>
    <row r="49" spans="1:18" ht="17.100000000000001" customHeight="1" x14ac:dyDescent="0.25">
      <c r="A49" s="129" t="s">
        <v>235</v>
      </c>
      <c r="B49" s="129" t="s">
        <v>762</v>
      </c>
      <c r="D49" s="210"/>
      <c r="E49" s="258">
        <v>175000</v>
      </c>
      <c r="F49" s="28"/>
      <c r="G49" s="51"/>
      <c r="H49" s="52"/>
      <c r="I49" s="51"/>
      <c r="J49" s="31"/>
      <c r="K49" s="23"/>
      <c r="L49" s="24"/>
      <c r="M49" s="24"/>
      <c r="N49" s="24"/>
      <c r="O49" s="24"/>
      <c r="P49" s="24"/>
      <c r="Q49" s="24"/>
      <c r="R49" s="24"/>
    </row>
    <row r="50" spans="1:18" ht="17.100000000000001" customHeight="1" x14ac:dyDescent="0.25">
      <c r="A50" s="129" t="s">
        <v>232</v>
      </c>
      <c r="B50" s="129" t="s">
        <v>764</v>
      </c>
      <c r="D50" s="210"/>
      <c r="E50" s="258">
        <v>86823</v>
      </c>
      <c r="F50" s="28"/>
      <c r="G50" s="51"/>
      <c r="H50" s="52"/>
      <c r="I50" s="51"/>
      <c r="J50" s="31"/>
      <c r="K50" s="23"/>
      <c r="L50" s="24"/>
      <c r="M50" s="24"/>
      <c r="N50" s="24"/>
      <c r="O50" s="24"/>
      <c r="P50" s="24"/>
      <c r="Q50" s="24"/>
      <c r="R50" s="24"/>
    </row>
    <row r="51" spans="1:18" ht="17.100000000000001" customHeight="1" x14ac:dyDescent="0.25">
      <c r="A51" s="129" t="s">
        <v>726</v>
      </c>
      <c r="B51" s="129" t="s">
        <v>727</v>
      </c>
      <c r="D51" s="210"/>
      <c r="E51" s="258">
        <v>354760</v>
      </c>
      <c r="F51" s="28"/>
      <c r="G51" s="51"/>
      <c r="H51" s="52"/>
      <c r="I51" s="51"/>
      <c r="J51" s="31"/>
      <c r="K51" s="23"/>
      <c r="L51" s="24"/>
      <c r="M51" s="24"/>
      <c r="N51" s="24"/>
      <c r="O51" s="24"/>
      <c r="P51" s="24"/>
      <c r="Q51" s="24"/>
      <c r="R51" s="24"/>
    </row>
    <row r="52" spans="1:18" ht="17.100000000000001" customHeight="1" x14ac:dyDescent="0.25">
      <c r="A52" s="129" t="s">
        <v>220</v>
      </c>
      <c r="B52" s="129" t="s">
        <v>221</v>
      </c>
      <c r="D52" s="210"/>
      <c r="E52" s="258">
        <v>4005</v>
      </c>
      <c r="F52" s="28"/>
      <c r="G52" s="51"/>
      <c r="H52" s="52"/>
      <c r="I52" s="51"/>
      <c r="J52" s="31"/>
      <c r="K52" s="23"/>
      <c r="L52" s="24"/>
      <c r="M52" s="24"/>
      <c r="N52" s="24"/>
      <c r="O52" s="24"/>
      <c r="P52" s="24"/>
      <c r="Q52" s="24"/>
      <c r="R52" s="24"/>
    </row>
    <row r="53" spans="1:18" ht="17.100000000000001" customHeight="1" x14ac:dyDescent="0.25">
      <c r="A53" s="129" t="s">
        <v>217</v>
      </c>
      <c r="B53" s="129" t="s">
        <v>218</v>
      </c>
      <c r="D53" s="210"/>
      <c r="E53" s="258">
        <v>696165</v>
      </c>
      <c r="F53" s="28"/>
      <c r="G53" s="51"/>
      <c r="H53" s="52"/>
      <c r="I53" s="51"/>
      <c r="J53" s="31"/>
      <c r="K53" s="23"/>
      <c r="L53" s="24"/>
      <c r="M53" s="24"/>
      <c r="N53" s="24"/>
      <c r="O53" s="24"/>
      <c r="P53" s="24"/>
      <c r="Q53" s="24"/>
      <c r="R53" s="24"/>
    </row>
    <row r="54" spans="1:18" ht="17.100000000000001" customHeight="1" x14ac:dyDescent="0.25">
      <c r="A54" s="129" t="s">
        <v>209</v>
      </c>
      <c r="B54" s="129" t="s">
        <v>210</v>
      </c>
      <c r="D54" s="210"/>
      <c r="E54" s="258">
        <v>281092</v>
      </c>
      <c r="F54" s="28"/>
      <c r="G54" s="51"/>
      <c r="H54" s="52"/>
      <c r="I54" s="51"/>
      <c r="J54" s="31"/>
      <c r="K54" s="23"/>
      <c r="L54" s="24"/>
      <c r="M54" s="24"/>
      <c r="N54" s="24"/>
      <c r="O54" s="24"/>
      <c r="P54" s="24"/>
      <c r="Q54" s="24"/>
      <c r="R54" s="24"/>
    </row>
    <row r="55" spans="1:18" ht="17.100000000000001" customHeight="1" x14ac:dyDescent="0.25">
      <c r="A55" s="129" t="s">
        <v>222</v>
      </c>
      <c r="B55" s="129" t="s">
        <v>745</v>
      </c>
      <c r="D55" s="210"/>
      <c r="E55" s="258">
        <v>8140</v>
      </c>
      <c r="F55" s="28"/>
      <c r="G55" s="51"/>
      <c r="H55" s="52"/>
      <c r="I55" s="51"/>
      <c r="J55" s="31"/>
      <c r="K55" s="23"/>
      <c r="L55" s="24"/>
      <c r="M55" s="24"/>
      <c r="N55" s="24"/>
      <c r="O55" s="24"/>
      <c r="P55" s="24"/>
      <c r="Q55" s="24"/>
      <c r="R55" s="24"/>
    </row>
    <row r="56" spans="1:18" ht="17.100000000000001" customHeight="1" x14ac:dyDescent="0.25">
      <c r="A56" s="129" t="s">
        <v>230</v>
      </c>
      <c r="B56" s="129" t="s">
        <v>752</v>
      </c>
      <c r="D56" s="210"/>
      <c r="E56" s="258">
        <v>320000</v>
      </c>
      <c r="F56" s="28"/>
      <c r="G56" s="51"/>
      <c r="H56" s="52"/>
      <c r="I56" s="51"/>
      <c r="J56" s="31"/>
      <c r="K56" s="23"/>
      <c r="L56" s="24"/>
      <c r="M56" s="24"/>
      <c r="N56" s="24"/>
      <c r="O56" s="24"/>
      <c r="P56" s="24"/>
      <c r="Q56" s="24"/>
      <c r="R56" s="24"/>
    </row>
    <row r="57" spans="1:18" ht="17.100000000000001" customHeight="1" x14ac:dyDescent="0.25">
      <c r="A57" s="129" t="s">
        <v>220</v>
      </c>
      <c r="B57" s="129" t="s">
        <v>221</v>
      </c>
      <c r="D57" s="210"/>
      <c r="E57" s="258">
        <v>3986.86</v>
      </c>
      <c r="F57" s="28"/>
      <c r="G57" s="51"/>
      <c r="H57" s="52"/>
      <c r="I57" s="51"/>
      <c r="J57" s="31"/>
      <c r="K57" s="23"/>
      <c r="L57" s="24"/>
      <c r="M57" s="24"/>
      <c r="N57" s="24"/>
      <c r="O57" s="24"/>
      <c r="P57" s="24"/>
      <c r="Q57" s="24"/>
      <c r="R57" s="24"/>
    </row>
    <row r="58" spans="1:18" ht="17.100000000000001" customHeight="1" x14ac:dyDescent="0.25">
      <c r="A58" s="129" t="s">
        <v>212</v>
      </c>
      <c r="B58" s="129" t="s">
        <v>760</v>
      </c>
      <c r="D58" s="210"/>
      <c r="E58" s="258">
        <v>324721</v>
      </c>
      <c r="F58" s="28"/>
      <c r="G58" s="51"/>
      <c r="H58" s="52"/>
      <c r="I58" s="51"/>
      <c r="J58" s="31"/>
      <c r="K58" s="23"/>
      <c r="L58" s="24"/>
      <c r="M58" s="24"/>
      <c r="N58" s="24"/>
      <c r="O58" s="24"/>
      <c r="P58" s="24"/>
      <c r="Q58" s="24"/>
      <c r="R58" s="24"/>
    </row>
    <row r="59" spans="1:18" ht="17.100000000000001" customHeight="1" thickBot="1" x14ac:dyDescent="0.3">
      <c r="A59" s="129"/>
      <c r="B59" s="129" t="s">
        <v>790</v>
      </c>
      <c r="D59" s="210"/>
      <c r="E59" s="212">
        <v>65689.759999999995</v>
      </c>
      <c r="F59" s="28"/>
      <c r="G59" s="51"/>
      <c r="H59" s="52"/>
      <c r="I59" s="51"/>
      <c r="J59" s="31"/>
      <c r="K59" s="23"/>
      <c r="L59" s="24"/>
      <c r="M59" s="24"/>
      <c r="N59" s="24"/>
      <c r="O59" s="24"/>
      <c r="P59" s="24"/>
      <c r="Q59" s="24"/>
      <c r="R59" s="24"/>
    </row>
    <row r="60" spans="1:18" ht="17.100000000000001" customHeight="1" thickBot="1" x14ac:dyDescent="0.3">
      <c r="A60" s="79"/>
      <c r="B60" s="80"/>
      <c r="C60" s="81"/>
      <c r="D60" s="81"/>
      <c r="E60" s="31"/>
      <c r="F60" s="28"/>
      <c r="G60" s="51"/>
      <c r="H60" s="52"/>
      <c r="I60" s="51"/>
      <c r="J60" s="31"/>
      <c r="K60" s="23"/>
      <c r="L60" s="24"/>
      <c r="M60" s="24"/>
      <c r="N60" s="24"/>
      <c r="O60" s="24"/>
      <c r="P60" s="24"/>
      <c r="Q60" s="24"/>
      <c r="R60" s="24"/>
    </row>
    <row r="61" spans="1:18" ht="17.100000000000001" customHeight="1" thickBot="1" x14ac:dyDescent="0.3">
      <c r="A61" s="99" t="s">
        <v>25</v>
      </c>
      <c r="B61" s="39"/>
      <c r="C61" s="31"/>
      <c r="D61" s="31"/>
      <c r="E61" s="48"/>
      <c r="F61" s="40" t="s">
        <v>19</v>
      </c>
      <c r="G61" s="128">
        <f>SUM(E42:E60)</f>
        <v>4529354.22</v>
      </c>
      <c r="H61" s="41"/>
      <c r="I61" s="42"/>
      <c r="J61" s="127"/>
      <c r="K61" s="72"/>
      <c r="L61" s="24"/>
      <c r="M61" s="24"/>
      <c r="N61" s="24"/>
      <c r="O61" s="24"/>
      <c r="P61" s="24"/>
      <c r="Q61" s="24"/>
      <c r="R61" s="24"/>
    </row>
    <row r="62" spans="1:18" ht="17.100000000000001" customHeight="1" x14ac:dyDescent="0.25">
      <c r="A62" s="76"/>
      <c r="B62" s="36"/>
      <c r="C62" s="31"/>
      <c r="D62" s="31"/>
      <c r="E62" s="53"/>
      <c r="F62" s="31"/>
      <c r="G62" s="42"/>
      <c r="H62" s="30"/>
      <c r="I62" s="42"/>
      <c r="J62" s="44" t="s">
        <v>4</v>
      </c>
      <c r="K62" s="124" t="s">
        <v>4</v>
      </c>
      <c r="L62" s="24"/>
      <c r="M62" s="24"/>
      <c r="N62" s="24"/>
      <c r="O62" s="24"/>
      <c r="P62" s="24"/>
      <c r="Q62" s="24"/>
      <c r="R62" s="24"/>
    </row>
    <row r="63" spans="1:18" ht="17.100000000000001" customHeight="1" x14ac:dyDescent="0.25">
      <c r="A63" s="77" t="s">
        <v>722</v>
      </c>
      <c r="B63" s="39"/>
      <c r="C63" s="31"/>
      <c r="D63" s="31"/>
      <c r="E63" s="48"/>
      <c r="F63" s="40" t="s">
        <v>19</v>
      </c>
      <c r="G63" s="135">
        <f>+G39-G61</f>
        <v>8866454.6400000006</v>
      </c>
      <c r="H63" s="41"/>
      <c r="I63" s="42"/>
      <c r="J63" s="127"/>
      <c r="K63" s="127"/>
      <c r="L63" s="24"/>
      <c r="M63" s="24"/>
      <c r="N63" s="24"/>
      <c r="O63" s="24"/>
      <c r="P63" s="24"/>
      <c r="Q63" s="24"/>
      <c r="R63" s="24"/>
    </row>
    <row r="64" spans="1:18" ht="17.100000000000001" customHeight="1" thickBot="1" x14ac:dyDescent="0.3">
      <c r="A64" s="26"/>
      <c r="B64" s="31"/>
      <c r="C64" s="31"/>
      <c r="D64" s="31"/>
      <c r="E64" s="31"/>
      <c r="F64" s="31"/>
      <c r="G64" s="31"/>
      <c r="H64" s="41"/>
      <c r="I64" s="42"/>
      <c r="J64" s="44"/>
      <c r="K64" s="23"/>
      <c r="L64" s="24"/>
      <c r="M64" s="24"/>
      <c r="N64" s="24"/>
      <c r="O64" s="24"/>
      <c r="P64" s="24"/>
      <c r="Q64" s="24"/>
      <c r="R64" s="24"/>
    </row>
    <row r="65" spans="1:18" ht="17.100000000000001" customHeight="1" thickBot="1" x14ac:dyDescent="0.3">
      <c r="A65" s="58" t="s">
        <v>31</v>
      </c>
      <c r="B65" s="31"/>
      <c r="C65" s="31"/>
      <c r="D65" s="31"/>
      <c r="E65" s="31"/>
      <c r="F65" s="31"/>
      <c r="G65" s="31"/>
      <c r="H65" s="41"/>
      <c r="I65" s="42"/>
      <c r="J65" s="44"/>
      <c r="K65" s="23"/>
      <c r="L65" s="24"/>
      <c r="M65" s="24"/>
      <c r="N65" s="24"/>
      <c r="O65" s="24"/>
      <c r="P65" s="24"/>
      <c r="Q65" s="24"/>
      <c r="R65" s="24"/>
    </row>
    <row r="66" spans="1:18" ht="17.100000000000001" customHeight="1" x14ac:dyDescent="0.25">
      <c r="A66" s="236"/>
      <c r="B66" s="31"/>
      <c r="C66" s="31"/>
      <c r="D66" s="31"/>
      <c r="E66" s="44"/>
      <c r="F66" s="31"/>
      <c r="G66" s="31"/>
      <c r="H66" s="41"/>
      <c r="I66" s="42"/>
      <c r="J66" s="44"/>
      <c r="K66" s="23"/>
      <c r="L66" s="24"/>
      <c r="M66" s="24"/>
      <c r="N66" s="24"/>
      <c r="O66" s="24"/>
      <c r="P66" s="24"/>
      <c r="Q66" s="24"/>
      <c r="R66" s="24"/>
    </row>
    <row r="67" spans="1:18" ht="17.100000000000001" customHeight="1" x14ac:dyDescent="0.25">
      <c r="A67" s="79" t="s">
        <v>677</v>
      </c>
      <c r="B67" s="81"/>
      <c r="C67" s="31"/>
      <c r="D67" s="31"/>
      <c r="E67" s="191">
        <v>245520</v>
      </c>
      <c r="F67" s="31"/>
      <c r="G67" s="31"/>
      <c r="H67" s="41"/>
      <c r="I67" s="42"/>
      <c r="J67" s="44"/>
      <c r="K67" s="23"/>
      <c r="L67" s="24"/>
      <c r="M67" s="24"/>
      <c r="N67" s="24"/>
      <c r="O67" s="24"/>
      <c r="P67" s="24"/>
      <c r="Q67" s="24"/>
      <c r="R67" s="24"/>
    </row>
    <row r="68" spans="1:18" ht="17.100000000000001" customHeight="1" x14ac:dyDescent="0.25">
      <c r="A68" s="79" t="s">
        <v>791</v>
      </c>
      <c r="B68" s="81"/>
      <c r="C68" s="31"/>
      <c r="D68" s="31"/>
      <c r="E68" s="191">
        <v>306280</v>
      </c>
      <c r="F68" s="31"/>
      <c r="G68" s="31"/>
      <c r="H68" s="41"/>
      <c r="I68" s="42"/>
      <c r="J68" s="44"/>
      <c r="K68" s="23"/>
      <c r="L68" s="24"/>
      <c r="M68" s="24"/>
      <c r="N68" s="24"/>
      <c r="O68" s="24"/>
      <c r="P68" s="24"/>
      <c r="Q68" s="24"/>
      <c r="R68" s="24"/>
    </row>
    <row r="69" spans="1:18" ht="17.100000000000001" customHeight="1" x14ac:dyDescent="0.25">
      <c r="A69" s="79" t="s">
        <v>792</v>
      </c>
      <c r="B69" s="81"/>
      <c r="C69" s="31"/>
      <c r="D69" s="31"/>
      <c r="E69" s="191">
        <v>1075000</v>
      </c>
      <c r="F69" s="31"/>
      <c r="G69" s="31"/>
      <c r="H69" s="41"/>
      <c r="I69" s="42"/>
      <c r="J69" s="44"/>
      <c r="K69" s="23"/>
      <c r="L69" s="24"/>
      <c r="M69" s="24"/>
      <c r="N69" s="24"/>
      <c r="O69" s="24"/>
      <c r="P69" s="24"/>
      <c r="Q69" s="24"/>
      <c r="R69" s="24"/>
    </row>
    <row r="70" spans="1:18" ht="17.100000000000001" customHeight="1" x14ac:dyDescent="0.25">
      <c r="A70" s="143" t="s">
        <v>45</v>
      </c>
      <c r="B70" s="31"/>
      <c r="C70" s="81"/>
      <c r="D70" s="210"/>
      <c r="E70" s="183">
        <f>SUM(E67:E69)</f>
        <v>1626800</v>
      </c>
      <c r="F70" s="31"/>
      <c r="G70" s="31"/>
      <c r="H70" s="41"/>
      <c r="I70" s="42"/>
      <c r="J70" s="31"/>
      <c r="K70" s="23"/>
      <c r="L70" s="24"/>
      <c r="M70" s="24"/>
      <c r="N70" s="24"/>
      <c r="O70" s="24"/>
      <c r="P70" s="24"/>
      <c r="Q70" s="24"/>
      <c r="R70" s="24"/>
    </row>
    <row r="71" spans="1:18" ht="17.100000000000001" customHeight="1" thickBot="1" x14ac:dyDescent="0.3">
      <c r="A71" s="94"/>
      <c r="B71" s="54"/>
      <c r="C71" s="89"/>
      <c r="D71" s="89"/>
      <c r="E71" s="93" t="s">
        <v>4</v>
      </c>
      <c r="F71" s="54"/>
      <c r="G71" s="54"/>
      <c r="H71" s="95"/>
      <c r="I71" s="42"/>
      <c r="J71" s="31"/>
      <c r="K71" s="23"/>
      <c r="L71" s="24"/>
      <c r="M71" s="24"/>
      <c r="N71" s="24"/>
      <c r="O71" s="24"/>
      <c r="P71" s="24"/>
      <c r="Q71" s="24"/>
      <c r="R71" s="24"/>
    </row>
    <row r="72" spans="1:18" ht="17.100000000000001" customHeight="1" thickBot="1" x14ac:dyDescent="0.3">
      <c r="A72" s="83"/>
      <c r="B72" s="31"/>
      <c r="C72" s="81"/>
      <c r="D72" s="81"/>
      <c r="E72" s="44"/>
      <c r="F72" s="31"/>
      <c r="G72" s="31"/>
      <c r="H72" s="41"/>
      <c r="I72" s="42"/>
      <c r="J72" s="31"/>
      <c r="K72" s="23"/>
      <c r="L72" s="24"/>
      <c r="M72" s="24"/>
      <c r="N72" s="24"/>
      <c r="O72" s="24"/>
      <c r="P72" s="24"/>
      <c r="Q72" s="24"/>
      <c r="R72" s="24"/>
    </row>
    <row r="73" spans="1:18" ht="17.100000000000001" customHeight="1" thickBot="1" x14ac:dyDescent="0.3">
      <c r="A73" s="58" t="s">
        <v>26</v>
      </c>
      <c r="B73" s="54"/>
      <c r="C73" s="89"/>
      <c r="D73" s="89"/>
      <c r="E73" s="93"/>
      <c r="F73" s="54"/>
      <c r="G73" s="54"/>
      <c r="H73" s="95"/>
      <c r="I73" s="42"/>
      <c r="J73" s="31"/>
      <c r="K73" s="23"/>
      <c r="L73" s="24"/>
      <c r="M73" s="24"/>
      <c r="N73" s="24"/>
      <c r="O73" s="24"/>
      <c r="P73" s="24"/>
      <c r="Q73" s="24"/>
      <c r="R73" s="24"/>
    </row>
    <row r="74" spans="1:18" ht="17.100000000000001" customHeight="1" x14ac:dyDescent="0.25">
      <c r="A74" s="83" t="s">
        <v>30</v>
      </c>
      <c r="B74" s="31"/>
      <c r="C74" s="44" t="s">
        <v>4</v>
      </c>
      <c r="D74" s="44">
        <f>+CXC!F8</f>
        <v>6731237.5800000001</v>
      </c>
      <c r="E74" s="31"/>
      <c r="F74" s="31"/>
      <c r="G74" s="31"/>
      <c r="H74" s="41"/>
      <c r="I74" s="42"/>
      <c r="J74" s="44" t="s">
        <v>4</v>
      </c>
      <c r="K74" s="23"/>
      <c r="L74" s="24"/>
      <c r="M74" s="24"/>
      <c r="N74" s="24"/>
      <c r="O74" s="24"/>
      <c r="P74" s="24"/>
      <c r="Q74" s="24"/>
      <c r="R74" s="24"/>
    </row>
    <row r="75" spans="1:18" ht="17.100000000000001" customHeight="1" thickBot="1" x14ac:dyDescent="0.3">
      <c r="A75" s="83" t="s">
        <v>29</v>
      </c>
      <c r="B75" s="31"/>
      <c r="C75" s="44" t="s">
        <v>4</v>
      </c>
      <c r="D75" s="93">
        <f>+CXC!F22+CXC!F23</f>
        <v>-1440088.25</v>
      </c>
      <c r="E75" s="31"/>
      <c r="F75" s="31"/>
      <c r="G75" s="31"/>
      <c r="H75" s="41"/>
      <c r="I75" s="42"/>
      <c r="J75" s="31"/>
      <c r="K75" s="23"/>
      <c r="L75" s="24"/>
      <c r="M75" s="24"/>
      <c r="N75" s="24"/>
      <c r="O75" s="24"/>
      <c r="P75" s="24"/>
      <c r="Q75" s="24"/>
      <c r="R75" s="24"/>
    </row>
    <row r="76" spans="1:18" ht="17.100000000000001" customHeight="1" x14ac:dyDescent="0.25">
      <c r="A76" s="102" t="s">
        <v>13</v>
      </c>
      <c r="B76" s="31"/>
      <c r="C76" s="44"/>
      <c r="D76" s="44" t="s">
        <v>4</v>
      </c>
      <c r="E76" s="183">
        <f>SUM(D74:D75)</f>
        <v>5291149.33</v>
      </c>
      <c r="F76" s="31"/>
      <c r="G76" s="31"/>
      <c r="H76" s="41"/>
      <c r="I76" s="42"/>
      <c r="J76" s="31"/>
      <c r="K76" s="23"/>
      <c r="L76" s="24"/>
      <c r="M76" s="24"/>
      <c r="N76" s="24"/>
      <c r="O76" s="24"/>
      <c r="P76" s="24"/>
      <c r="Q76" s="24"/>
      <c r="R76" s="24"/>
    </row>
    <row r="77" spans="1:18" ht="17.100000000000001" customHeight="1" thickBot="1" x14ac:dyDescent="0.3">
      <c r="A77" s="65"/>
      <c r="B77" s="54"/>
      <c r="C77" s="54"/>
      <c r="D77" s="54"/>
      <c r="E77" s="55"/>
      <c r="F77" s="54"/>
      <c r="G77" s="54"/>
      <c r="H77" s="56"/>
      <c r="I77" s="31"/>
      <c r="J77" s="57" t="s">
        <v>4</v>
      </c>
      <c r="K77" s="23"/>
      <c r="L77" s="24"/>
      <c r="M77" s="24"/>
      <c r="N77" s="24"/>
      <c r="O77" s="24"/>
      <c r="P77" s="24"/>
      <c r="Q77" s="24"/>
      <c r="R77" s="24"/>
    </row>
    <row r="78" spans="1:18" ht="17.100000000000001" customHeight="1" x14ac:dyDescent="0.25">
      <c r="A78" s="84"/>
      <c r="B78" s="60"/>
      <c r="C78" s="61"/>
      <c r="D78" s="61"/>
      <c r="E78" s="61"/>
      <c r="F78" s="61"/>
      <c r="G78" s="62"/>
      <c r="H78" s="63"/>
      <c r="I78" s="59"/>
      <c r="J78" s="31"/>
      <c r="K78" s="23"/>
      <c r="L78" s="24"/>
      <c r="M78" s="24"/>
      <c r="N78" s="24"/>
      <c r="O78" s="24"/>
      <c r="P78" s="24"/>
      <c r="Q78" s="24"/>
      <c r="R78" s="24"/>
    </row>
    <row r="79" spans="1:18" ht="17.100000000000001" customHeight="1" thickBot="1" x14ac:dyDescent="0.3">
      <c r="A79" s="26"/>
      <c r="B79" s="31"/>
      <c r="C79" s="64" t="s">
        <v>27</v>
      </c>
      <c r="D79" s="31"/>
      <c r="E79" s="47"/>
      <c r="F79" s="31"/>
      <c r="G79" s="51"/>
      <c r="H79" s="30"/>
      <c r="I79" s="31"/>
      <c r="J79" s="31"/>
      <c r="K79" s="23"/>
      <c r="L79" s="24"/>
      <c r="M79" s="24"/>
      <c r="N79" s="24"/>
      <c r="O79" s="24"/>
      <c r="P79" s="24"/>
      <c r="Q79" s="24"/>
      <c r="R79" s="24"/>
    </row>
    <row r="80" spans="1:18" ht="17.100000000000001" customHeight="1" thickBot="1" x14ac:dyDescent="0.3">
      <c r="A80" s="85"/>
      <c r="B80" s="66"/>
      <c r="C80" s="64" t="s">
        <v>28</v>
      </c>
      <c r="D80" s="67"/>
      <c r="E80" s="64"/>
      <c r="F80" s="67"/>
      <c r="G80" s="68"/>
      <c r="H80" s="69"/>
      <c r="I80" s="70"/>
      <c r="J80" s="31"/>
      <c r="K80" s="23"/>
      <c r="L80" s="24"/>
      <c r="M80" s="24"/>
      <c r="N80" s="24"/>
      <c r="O80" s="24"/>
      <c r="P80" s="24"/>
      <c r="Q80" s="24"/>
      <c r="R80" s="24"/>
    </row>
    <row r="81" spans="1:18" ht="17.100000000000001" customHeight="1" x14ac:dyDescent="0.25">
      <c r="A81" s="71"/>
      <c r="B81" s="31"/>
      <c r="C81" s="71"/>
      <c r="D81" s="71"/>
      <c r="E81" s="71"/>
      <c r="F81" s="71"/>
      <c r="G81" s="71"/>
      <c r="H81" s="71"/>
      <c r="I81" s="71"/>
      <c r="J81" s="71"/>
      <c r="K81" s="24"/>
      <c r="L81" s="24"/>
      <c r="M81" s="24"/>
      <c r="N81" s="24"/>
      <c r="O81" s="24"/>
      <c r="P81" s="24"/>
      <c r="Q81" s="24"/>
      <c r="R81" s="24"/>
    </row>
    <row r="82" spans="1:18" ht="17.100000000000001" customHeight="1" x14ac:dyDescent="0.25">
      <c r="F82" s="71"/>
      <c r="G82" s="71"/>
      <c r="H82" s="71"/>
      <c r="I82" s="71"/>
      <c r="J82" s="71"/>
      <c r="K82" s="24"/>
      <c r="L82" s="24"/>
      <c r="M82" s="24"/>
      <c r="N82" s="24"/>
      <c r="O82" s="24"/>
      <c r="P82" s="24"/>
      <c r="Q82" s="24"/>
      <c r="R82" s="24"/>
    </row>
    <row r="83" spans="1:18" ht="17.100000000000001" customHeight="1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</row>
    <row r="84" spans="1:18" ht="17.100000000000001" customHeight="1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</row>
    <row r="85" spans="1:18" ht="17.100000000000001" customHeight="1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4" t="s">
        <v>4</v>
      </c>
      <c r="K85" s="24"/>
      <c r="L85" s="24"/>
      <c r="M85" s="24"/>
      <c r="N85" s="24"/>
      <c r="O85" s="24"/>
      <c r="P85" s="24"/>
      <c r="Q85" s="24"/>
      <c r="R85" s="24"/>
    </row>
    <row r="86" spans="1:18" ht="17.100000000000001" customHeight="1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</row>
    <row r="87" spans="1:18" ht="17.100000000000001" customHeight="1" x14ac:dyDescent="0.25">
      <c r="A87" s="24"/>
      <c r="B87" s="24"/>
      <c r="C87" s="24"/>
      <c r="D87" s="24"/>
      <c r="E87" s="133" t="s">
        <v>4</v>
      </c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</row>
    <row r="88" spans="1:18" ht="17.100000000000001" customHeight="1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</row>
    <row r="89" spans="1:18" ht="17.100000000000001" customHeight="1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</row>
    <row r="90" spans="1:18" ht="17.100000000000001" customHeight="1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</row>
    <row r="91" spans="1:18" ht="17.100000000000001" customHeight="1" x14ac:dyDescent="0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</row>
    <row r="92" spans="1:18" ht="17.100000000000001" customHeight="1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</row>
    <row r="93" spans="1:18" ht="17.100000000000001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</row>
    <row r="94" spans="1:18" ht="17.100000000000001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</row>
    <row r="95" spans="1:18" ht="17.100000000000001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</row>
    <row r="96" spans="1:18" ht="17.100000000000001" customHeight="1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</row>
    <row r="97" spans="1:18" ht="17.100000000000001" customHeight="1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</row>
    <row r="98" spans="1:18" ht="17.100000000000001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</row>
    <row r="99" spans="1:18" ht="17.100000000000001" customHeight="1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</row>
    <row r="100" spans="1:18" ht="17.100000000000001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</row>
    <row r="101" spans="1:18" ht="17.100000000000001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</row>
    <row r="102" spans="1:18" ht="17.100000000000001" customHeight="1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</row>
    <row r="103" spans="1:18" ht="17.100000000000001" customHeight="1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</row>
    <row r="104" spans="1:18" ht="17.100000000000001" customHeight="1" x14ac:dyDescent="0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</row>
    <row r="105" spans="1:18" ht="17.100000000000001" customHeight="1" x14ac:dyDescent="0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</row>
    <row r="106" spans="1:18" ht="17.100000000000001" customHeight="1" x14ac:dyDescent="0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</row>
    <row r="107" spans="1:18" ht="17.100000000000001" customHeight="1" x14ac:dyDescent="0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</row>
    <row r="108" spans="1:18" ht="17.100000000000001" customHeight="1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</row>
    <row r="109" spans="1:18" ht="17.100000000000001" customHeight="1" x14ac:dyDescent="0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</row>
    <row r="110" spans="1:18" ht="17.100000000000001" customHeight="1" x14ac:dyDescent="0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</row>
    <row r="111" spans="1:18" ht="17.100000000000001" customHeight="1" x14ac:dyDescent="0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</row>
    <row r="112" spans="1:18" ht="17.100000000000001" customHeight="1" x14ac:dyDescent="0.2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</row>
    <row r="113" spans="1:18" ht="17.100000000000001" customHeight="1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</row>
    <row r="114" spans="1:18" ht="17.100000000000001" customHeight="1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</row>
    <row r="115" spans="1:18" ht="17.100000000000001" customHeight="1" x14ac:dyDescent="0.2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</row>
    <row r="116" spans="1:18" ht="17.100000000000001" customHeight="1" x14ac:dyDescent="0.2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</row>
    <row r="117" spans="1:18" ht="17.100000000000001" customHeight="1" x14ac:dyDescent="0.2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</row>
    <row r="118" spans="1:18" ht="17.100000000000001" customHeight="1" x14ac:dyDescent="0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</row>
    <row r="119" spans="1:18" ht="17.100000000000001" customHeight="1" x14ac:dyDescent="0.2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</row>
    <row r="120" spans="1:18" ht="17.100000000000001" customHeight="1" x14ac:dyDescent="0.2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</row>
    <row r="121" spans="1:18" ht="17.100000000000001" customHeight="1" x14ac:dyDescent="0.2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</row>
    <row r="122" spans="1:18" ht="17.100000000000001" customHeight="1" x14ac:dyDescent="0.2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</row>
    <row r="123" spans="1:18" ht="17.100000000000001" customHeight="1" x14ac:dyDescent="0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</row>
    <row r="124" spans="1:18" ht="17.100000000000001" customHeight="1" x14ac:dyDescent="0.2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</row>
    <row r="125" spans="1:18" ht="17.100000000000001" customHeight="1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</row>
    <row r="126" spans="1:18" ht="17.100000000000001" customHeight="1" x14ac:dyDescent="0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</row>
    <row r="127" spans="1:18" ht="17.100000000000001" customHeight="1" x14ac:dyDescent="0.2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</row>
    <row r="128" spans="1:18" ht="17.100000000000001" customHeight="1" x14ac:dyDescent="0.2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</row>
    <row r="129" spans="1:18" ht="17.100000000000001" customHeight="1" x14ac:dyDescent="0.2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</row>
    <row r="130" spans="1:18" ht="17.100000000000001" customHeight="1" x14ac:dyDescent="0.2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</row>
    <row r="131" spans="1:18" ht="17.100000000000001" customHeight="1" x14ac:dyDescent="0.2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</row>
    <row r="132" spans="1:18" ht="17.100000000000001" customHeight="1" x14ac:dyDescent="0.2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</row>
    <row r="133" spans="1:18" ht="17.100000000000001" customHeight="1" x14ac:dyDescent="0.2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</row>
    <row r="134" spans="1:18" ht="17.100000000000001" customHeight="1" x14ac:dyDescent="0.2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</row>
    <row r="135" spans="1:18" ht="17.100000000000001" customHeight="1" x14ac:dyDescent="0.2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</row>
    <row r="136" spans="1:18" ht="17.100000000000001" customHeight="1" x14ac:dyDescent="0.2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</row>
    <row r="137" spans="1:18" ht="17.100000000000001" customHeight="1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</row>
    <row r="138" spans="1:18" ht="17.100000000000001" customHeight="1" x14ac:dyDescent="0.2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</row>
    <row r="139" spans="1:18" ht="17.100000000000001" customHeight="1" x14ac:dyDescent="0.2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</row>
    <row r="140" spans="1:18" ht="17.100000000000001" customHeight="1" x14ac:dyDescent="0.2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</row>
    <row r="141" spans="1:18" ht="17.100000000000001" customHeight="1" x14ac:dyDescent="0.2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</row>
    <row r="142" spans="1:18" ht="17.100000000000001" customHeight="1" x14ac:dyDescent="0.2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</row>
    <row r="143" spans="1:18" ht="17.100000000000001" customHeight="1" x14ac:dyDescent="0.2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</row>
    <row r="144" spans="1:18" ht="17.100000000000001" customHeight="1" x14ac:dyDescent="0.2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</row>
    <row r="145" spans="1:18" ht="17.100000000000001" customHeight="1" x14ac:dyDescent="0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</row>
    <row r="146" spans="1:18" ht="17.100000000000001" customHeight="1" x14ac:dyDescent="0.2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</row>
    <row r="147" spans="1:18" ht="17.100000000000001" customHeight="1" x14ac:dyDescent="0.2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</row>
    <row r="148" spans="1:18" ht="17.100000000000001" customHeight="1" x14ac:dyDescent="0.2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</row>
    <row r="149" spans="1:18" ht="17.100000000000001" customHeight="1" x14ac:dyDescent="0.2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</row>
    <row r="150" spans="1:18" ht="17.100000000000001" customHeight="1" x14ac:dyDescent="0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</row>
    <row r="151" spans="1:18" ht="17.100000000000001" customHeight="1" x14ac:dyDescent="0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</row>
    <row r="152" spans="1:18" ht="17.100000000000001" customHeight="1" x14ac:dyDescent="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</row>
    <row r="153" spans="1:18" ht="17.100000000000001" customHeight="1" x14ac:dyDescent="0.2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</row>
    <row r="154" spans="1:18" ht="17.100000000000001" customHeight="1" x14ac:dyDescent="0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</row>
    <row r="155" spans="1:18" ht="17.100000000000001" customHeight="1" x14ac:dyDescent="0.2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</row>
    <row r="156" spans="1:18" ht="17.100000000000001" customHeight="1" x14ac:dyDescent="0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</row>
    <row r="157" spans="1:18" ht="17.100000000000001" customHeight="1" x14ac:dyDescent="0.2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</row>
    <row r="158" spans="1:18" ht="17.100000000000001" customHeight="1" x14ac:dyDescent="0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</row>
    <row r="159" spans="1:18" ht="17.100000000000001" customHeight="1" x14ac:dyDescent="0.2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</row>
    <row r="160" spans="1:18" ht="17.100000000000001" customHeight="1" x14ac:dyDescent="0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</row>
    <row r="161" spans="1:18" ht="17.100000000000001" customHeight="1" x14ac:dyDescent="0.2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</row>
    <row r="162" spans="1:18" ht="17.100000000000001" customHeight="1" x14ac:dyDescent="0.2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</row>
    <row r="163" spans="1:18" ht="17.100000000000001" customHeight="1" x14ac:dyDescent="0.2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</row>
    <row r="164" spans="1:18" ht="17.100000000000001" customHeight="1" x14ac:dyDescent="0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</row>
    <row r="165" spans="1:18" ht="17.100000000000001" customHeight="1" x14ac:dyDescent="0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</row>
    <row r="166" spans="1:18" ht="17.100000000000001" customHeight="1" x14ac:dyDescent="0.2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</row>
    <row r="167" spans="1:18" ht="17.100000000000001" customHeight="1" x14ac:dyDescent="0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</row>
    <row r="168" spans="1:18" ht="17.100000000000001" customHeight="1" x14ac:dyDescent="0.2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</row>
    <row r="169" spans="1:18" ht="17.100000000000001" customHeight="1" x14ac:dyDescent="0.2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</row>
    <row r="170" spans="1:18" ht="17.100000000000001" customHeight="1" x14ac:dyDescent="0.2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</row>
    <row r="171" spans="1:18" ht="17.100000000000001" customHeight="1" x14ac:dyDescent="0.2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</row>
    <row r="172" spans="1:18" ht="17.100000000000001" customHeight="1" x14ac:dyDescent="0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</row>
    <row r="173" spans="1:18" ht="17.100000000000001" customHeight="1" x14ac:dyDescent="0.2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</row>
    <row r="174" spans="1:18" ht="17.100000000000001" customHeight="1" x14ac:dyDescent="0.2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</row>
    <row r="175" spans="1:18" ht="17.100000000000001" customHeight="1" x14ac:dyDescent="0.2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</row>
    <row r="176" spans="1:18" ht="17.100000000000001" customHeight="1" x14ac:dyDescent="0.2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</row>
    <row r="177" spans="1:18" ht="17.100000000000001" customHeight="1" x14ac:dyDescent="0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</row>
    <row r="178" spans="1:18" ht="17.100000000000001" customHeight="1" x14ac:dyDescent="0.2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</row>
    <row r="179" spans="1:18" ht="17.100000000000001" customHeight="1" x14ac:dyDescent="0.2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</row>
    <row r="180" spans="1:18" ht="17.100000000000001" customHeight="1" x14ac:dyDescent="0.2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</row>
    <row r="181" spans="1:18" ht="17.100000000000001" customHeight="1" x14ac:dyDescent="0.2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</row>
    <row r="182" spans="1:18" ht="17.100000000000001" customHeight="1" x14ac:dyDescent="0.2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</row>
    <row r="183" spans="1:18" ht="17.100000000000001" customHeight="1" x14ac:dyDescent="0.2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</row>
    <row r="184" spans="1:18" ht="17.100000000000001" customHeight="1" x14ac:dyDescent="0.2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</row>
    <row r="185" spans="1:18" ht="17.100000000000001" customHeight="1" x14ac:dyDescent="0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</row>
    <row r="186" spans="1:18" ht="17.100000000000001" customHeight="1" x14ac:dyDescent="0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</row>
    <row r="187" spans="1:18" ht="17.100000000000001" customHeight="1" x14ac:dyDescent="0.2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</row>
    <row r="188" spans="1:18" ht="17.100000000000001" customHeight="1" x14ac:dyDescent="0.2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</row>
    <row r="189" spans="1:18" ht="17.100000000000001" customHeight="1" x14ac:dyDescent="0.2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</row>
    <row r="190" spans="1:18" ht="17.100000000000001" customHeight="1" x14ac:dyDescent="0.2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</row>
    <row r="191" spans="1:18" ht="17.100000000000001" customHeight="1" x14ac:dyDescent="0.2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</row>
    <row r="192" spans="1:18" ht="17.100000000000001" customHeight="1" x14ac:dyDescent="0.2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</row>
    <row r="193" spans="1:18" ht="17.100000000000001" customHeight="1" x14ac:dyDescent="0.2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</row>
    <row r="194" spans="1:18" ht="17.100000000000001" customHeight="1" x14ac:dyDescent="0.2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</row>
    <row r="195" spans="1:18" ht="17.100000000000001" customHeight="1" x14ac:dyDescent="0.2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</row>
    <row r="196" spans="1:18" ht="17.100000000000001" customHeight="1" x14ac:dyDescent="0.2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</row>
    <row r="197" spans="1:18" ht="17.100000000000001" customHeight="1" x14ac:dyDescent="0.2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</row>
    <row r="198" spans="1:18" ht="17.100000000000001" customHeight="1" x14ac:dyDescent="0.2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</row>
    <row r="199" spans="1:18" ht="17.100000000000001" customHeight="1" x14ac:dyDescent="0.2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</row>
    <row r="200" spans="1:18" ht="17.100000000000001" customHeight="1" x14ac:dyDescent="0.2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</row>
    <row r="201" spans="1:18" ht="17.100000000000001" customHeight="1" x14ac:dyDescent="0.2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</row>
    <row r="202" spans="1:18" ht="17.100000000000001" customHeight="1" x14ac:dyDescent="0.2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</row>
    <row r="203" spans="1:18" ht="17.100000000000001" customHeight="1" x14ac:dyDescent="0.2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</row>
    <row r="204" spans="1:18" ht="17.100000000000001" customHeight="1" x14ac:dyDescent="0.2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</row>
    <row r="205" spans="1:18" ht="17.100000000000001" customHeight="1" x14ac:dyDescent="0.2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</row>
    <row r="206" spans="1:18" ht="17.100000000000001" customHeight="1" x14ac:dyDescent="0.2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</row>
    <row r="207" spans="1:18" ht="17.100000000000001" customHeight="1" x14ac:dyDescent="0.2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</row>
    <row r="208" spans="1:18" ht="17.100000000000001" customHeight="1" x14ac:dyDescent="0.2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</row>
    <row r="209" spans="1:18" ht="17.100000000000001" customHeight="1" x14ac:dyDescent="0.2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</row>
    <row r="210" spans="1:18" ht="17.100000000000001" customHeight="1" x14ac:dyDescent="0.2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</row>
    <row r="211" spans="1:18" ht="17.100000000000001" customHeight="1" x14ac:dyDescent="0.2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</row>
    <row r="212" spans="1:18" ht="17.100000000000001" customHeight="1" x14ac:dyDescent="0.2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</row>
    <row r="213" spans="1:18" ht="17.100000000000001" customHeight="1" x14ac:dyDescent="0.2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</row>
    <row r="214" spans="1:18" ht="17.100000000000001" customHeight="1" x14ac:dyDescent="0.2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</row>
    <row r="215" spans="1:18" ht="17.100000000000001" customHeight="1" x14ac:dyDescent="0.2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</row>
    <row r="216" spans="1:18" ht="17.100000000000001" customHeight="1" x14ac:dyDescent="0.2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</row>
    <row r="217" spans="1:18" ht="17.100000000000001" customHeight="1" x14ac:dyDescent="0.2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</row>
    <row r="218" spans="1:18" ht="17.100000000000001" customHeight="1" x14ac:dyDescent="0.2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</row>
    <row r="219" spans="1:18" ht="17.100000000000001" customHeight="1" x14ac:dyDescent="0.2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</row>
    <row r="220" spans="1:18" ht="17.100000000000001" customHeight="1" x14ac:dyDescent="0.2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</row>
    <row r="221" spans="1:18" ht="17.100000000000001" customHeight="1" x14ac:dyDescent="0.2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</row>
    <row r="222" spans="1:18" ht="17.100000000000001" customHeight="1" x14ac:dyDescent="0.2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</row>
    <row r="223" spans="1:18" ht="17.100000000000001" customHeight="1" x14ac:dyDescent="0.2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</row>
    <row r="224" spans="1:18" ht="17.100000000000001" customHeight="1" x14ac:dyDescent="0.2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</row>
    <row r="225" spans="1:18" ht="17.100000000000001" customHeight="1" x14ac:dyDescent="0.2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</row>
    <row r="226" spans="1:18" ht="17.100000000000001" customHeight="1" x14ac:dyDescent="0.2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</row>
    <row r="227" spans="1:18" ht="17.100000000000001" customHeight="1" x14ac:dyDescent="0.2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</row>
    <row r="228" spans="1:18" ht="17.100000000000001" customHeight="1" x14ac:dyDescent="0.2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</row>
    <row r="229" spans="1:18" ht="17.100000000000001" customHeight="1" x14ac:dyDescent="0.2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</row>
    <row r="230" spans="1:18" ht="17.100000000000001" customHeight="1" x14ac:dyDescent="0.2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</row>
    <row r="231" spans="1:18" ht="17.100000000000001" customHeight="1" x14ac:dyDescent="0.2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</row>
    <row r="232" spans="1:18" ht="17.100000000000001" customHeight="1" x14ac:dyDescent="0.2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</row>
    <row r="233" spans="1:18" ht="17.100000000000001" customHeight="1" x14ac:dyDescent="0.2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</row>
    <row r="234" spans="1:18" ht="17.100000000000001" customHeight="1" x14ac:dyDescent="0.2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</row>
    <row r="235" spans="1:18" ht="17.100000000000001" customHeight="1" x14ac:dyDescent="0.2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</row>
    <row r="236" spans="1:18" ht="17.100000000000001" customHeight="1" x14ac:dyDescent="0.2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</row>
    <row r="237" spans="1:18" ht="17.100000000000001" customHeight="1" x14ac:dyDescent="0.2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</row>
    <row r="238" spans="1:18" ht="17.100000000000001" customHeight="1" x14ac:dyDescent="0.2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</row>
    <row r="239" spans="1:18" ht="17.100000000000001" customHeight="1" x14ac:dyDescent="0.2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</row>
    <row r="240" spans="1:18" ht="17.100000000000001" customHeight="1" x14ac:dyDescent="0.2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</row>
    <row r="241" spans="1:18" ht="17.100000000000001" customHeight="1" x14ac:dyDescent="0.2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</row>
    <row r="242" spans="1:18" ht="17.100000000000001" customHeight="1" x14ac:dyDescent="0.2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</row>
    <row r="243" spans="1:18" ht="17.100000000000001" customHeight="1" x14ac:dyDescent="0.2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</row>
    <row r="244" spans="1:18" ht="17.100000000000001" customHeight="1" x14ac:dyDescent="0.2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</row>
    <row r="245" spans="1:18" ht="17.100000000000001" customHeight="1" x14ac:dyDescent="0.2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</row>
    <row r="246" spans="1:18" ht="17.100000000000001" customHeight="1" x14ac:dyDescent="0.2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</row>
    <row r="247" spans="1:18" ht="17.100000000000001" customHeight="1" x14ac:dyDescent="0.2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</row>
    <row r="248" spans="1:18" ht="17.100000000000001" customHeight="1" x14ac:dyDescent="0.2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</row>
    <row r="249" spans="1:18" ht="17.100000000000001" customHeight="1" x14ac:dyDescent="0.2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</row>
    <row r="250" spans="1:18" ht="17.100000000000001" customHeight="1" x14ac:dyDescent="0.2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</row>
    <row r="251" spans="1:18" ht="17.100000000000001" customHeight="1" x14ac:dyDescent="0.2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</row>
    <row r="252" spans="1:18" ht="17.100000000000001" customHeight="1" x14ac:dyDescent="0.2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</row>
    <row r="253" spans="1:18" ht="17.100000000000001" customHeight="1" x14ac:dyDescent="0.2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</row>
    <row r="254" spans="1:18" ht="17.100000000000001" customHeight="1" x14ac:dyDescent="0.2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</row>
    <row r="255" spans="1:18" ht="17.100000000000001" customHeight="1" x14ac:dyDescent="0.2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</row>
    <row r="256" spans="1:18" ht="17.100000000000001" customHeight="1" x14ac:dyDescent="0.2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</row>
    <row r="257" spans="1:18" ht="17.100000000000001" customHeight="1" x14ac:dyDescent="0.2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</row>
    <row r="258" spans="1:18" x14ac:dyDescent="0.2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</row>
    <row r="259" spans="1:18" x14ac:dyDescent="0.2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</row>
    <row r="260" spans="1:18" x14ac:dyDescent="0.2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</row>
    <row r="261" spans="1:18" x14ac:dyDescent="0.2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</row>
    <row r="262" spans="1:18" x14ac:dyDescent="0.2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</row>
    <row r="263" spans="1:18" x14ac:dyDescent="0.2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</row>
    <row r="264" spans="1:18" x14ac:dyDescent="0.2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</row>
    <row r="265" spans="1:18" x14ac:dyDescent="0.2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</row>
    <row r="266" spans="1:18" x14ac:dyDescent="0.2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</row>
    <row r="267" spans="1:18" x14ac:dyDescent="0.2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</row>
    <row r="268" spans="1:18" x14ac:dyDescent="0.2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</row>
    <row r="269" spans="1:18" x14ac:dyDescent="0.2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</row>
    <row r="270" spans="1:18" x14ac:dyDescent="0.2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</row>
    <row r="271" spans="1:18" x14ac:dyDescent="0.2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</row>
    <row r="272" spans="1:18" x14ac:dyDescent="0.2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</row>
    <row r="273" spans="1:18" x14ac:dyDescent="0.2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</row>
    <row r="274" spans="1:18" x14ac:dyDescent="0.2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</row>
    <row r="275" spans="1:18" x14ac:dyDescent="0.2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</row>
    <row r="276" spans="1:18" x14ac:dyDescent="0.2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</row>
    <row r="277" spans="1:18" x14ac:dyDescent="0.2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</row>
    <row r="278" spans="1:18" x14ac:dyDescent="0.2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</row>
    <row r="279" spans="1:18" x14ac:dyDescent="0.2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</row>
    <row r="280" spans="1:18" x14ac:dyDescent="0.2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</row>
    <row r="281" spans="1:18" x14ac:dyDescent="0.2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</row>
    <row r="282" spans="1:18" x14ac:dyDescent="0.2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</row>
    <row r="283" spans="1:18" x14ac:dyDescent="0.2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</row>
    <row r="284" spans="1:18" x14ac:dyDescent="0.2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</row>
    <row r="285" spans="1:18" x14ac:dyDescent="0.2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</row>
    <row r="286" spans="1:18" x14ac:dyDescent="0.2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</row>
    <row r="287" spans="1:18" x14ac:dyDescent="0.2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</row>
    <row r="288" spans="1:18" x14ac:dyDescent="0.2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</row>
    <row r="289" spans="1:18" x14ac:dyDescent="0.2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</row>
    <row r="290" spans="1:18" x14ac:dyDescent="0.2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</row>
    <row r="291" spans="1:18" x14ac:dyDescent="0.2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</row>
    <row r="292" spans="1:18" x14ac:dyDescent="0.2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</row>
    <row r="293" spans="1:18" x14ac:dyDescent="0.2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</row>
    <row r="294" spans="1:18" x14ac:dyDescent="0.2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</row>
    <row r="295" spans="1:18" x14ac:dyDescent="0.2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</row>
    <row r="296" spans="1:18" x14ac:dyDescent="0.2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</row>
    <row r="297" spans="1:18" x14ac:dyDescent="0.2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</row>
    <row r="298" spans="1:18" x14ac:dyDescent="0.2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</row>
    <row r="299" spans="1:18" x14ac:dyDescent="0.2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</row>
    <row r="300" spans="1:18" x14ac:dyDescent="0.2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</row>
    <row r="301" spans="1:18" x14ac:dyDescent="0.2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</row>
    <row r="302" spans="1:18" x14ac:dyDescent="0.2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</row>
    <row r="303" spans="1:18" x14ac:dyDescent="0.2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</row>
    <row r="304" spans="1:18" x14ac:dyDescent="0.2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</row>
    <row r="305" spans="1:18" x14ac:dyDescent="0.2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</row>
    <row r="306" spans="1:18" x14ac:dyDescent="0.2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</row>
    <row r="307" spans="1:18" x14ac:dyDescent="0.2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</row>
    <row r="308" spans="1:18" x14ac:dyDescent="0.2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</row>
    <row r="309" spans="1:18" x14ac:dyDescent="0.2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</row>
    <row r="310" spans="1:18" x14ac:dyDescent="0.2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</row>
    <row r="311" spans="1:18" x14ac:dyDescent="0.2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</row>
    <row r="312" spans="1:18" x14ac:dyDescent="0.2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</row>
    <row r="313" spans="1:18" x14ac:dyDescent="0.2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</row>
    <row r="314" spans="1:18" x14ac:dyDescent="0.2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</row>
    <row r="315" spans="1:18" x14ac:dyDescent="0.2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</row>
    <row r="316" spans="1:18" x14ac:dyDescent="0.2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</row>
    <row r="317" spans="1:18" x14ac:dyDescent="0.2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</row>
    <row r="318" spans="1:18" x14ac:dyDescent="0.2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</row>
    <row r="319" spans="1:18" x14ac:dyDescent="0.2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</row>
    <row r="320" spans="1:18" x14ac:dyDescent="0.2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</row>
    <row r="321" spans="1:18" x14ac:dyDescent="0.2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</row>
    <row r="322" spans="1:18" x14ac:dyDescent="0.2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</row>
    <row r="323" spans="1:18" x14ac:dyDescent="0.2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</row>
    <row r="324" spans="1:18" x14ac:dyDescent="0.2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</row>
    <row r="325" spans="1:18" x14ac:dyDescent="0.2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</row>
    <row r="326" spans="1:18" x14ac:dyDescent="0.2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</row>
    <row r="327" spans="1:18" x14ac:dyDescent="0.2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</row>
    <row r="328" spans="1:18" x14ac:dyDescent="0.2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</row>
    <row r="329" spans="1:18" x14ac:dyDescent="0.2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</row>
    <row r="330" spans="1:18" x14ac:dyDescent="0.2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</row>
    <row r="331" spans="1:18" x14ac:dyDescent="0.2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</row>
    <row r="332" spans="1:18" x14ac:dyDescent="0.2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</row>
    <row r="333" spans="1:18" x14ac:dyDescent="0.2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</row>
    <row r="334" spans="1:18" x14ac:dyDescent="0.2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</row>
    <row r="335" spans="1:18" x14ac:dyDescent="0.2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</row>
    <row r="336" spans="1:18" x14ac:dyDescent="0.2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</row>
    <row r="337" spans="1:18" x14ac:dyDescent="0.2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</row>
    <row r="338" spans="1:18" x14ac:dyDescent="0.2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</row>
    <row r="339" spans="1:18" x14ac:dyDescent="0.2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</row>
    <row r="340" spans="1:18" x14ac:dyDescent="0.2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</row>
    <row r="341" spans="1:18" x14ac:dyDescent="0.2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</row>
    <row r="342" spans="1:18" x14ac:dyDescent="0.2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</row>
    <row r="343" spans="1:18" x14ac:dyDescent="0.2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</row>
    <row r="344" spans="1:18" x14ac:dyDescent="0.2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</row>
    <row r="345" spans="1:18" x14ac:dyDescent="0.2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</row>
    <row r="346" spans="1:18" x14ac:dyDescent="0.2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</row>
    <row r="347" spans="1:18" x14ac:dyDescent="0.2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</row>
    <row r="348" spans="1:18" x14ac:dyDescent="0.2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</row>
    <row r="349" spans="1:18" x14ac:dyDescent="0.2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</row>
    <row r="350" spans="1:18" x14ac:dyDescent="0.2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</row>
    <row r="351" spans="1:18" x14ac:dyDescent="0.2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</row>
    <row r="352" spans="1:18" x14ac:dyDescent="0.2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</row>
    <row r="353" spans="1:18" x14ac:dyDescent="0.2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</row>
    <row r="354" spans="1:18" x14ac:dyDescent="0.2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</row>
    <row r="355" spans="1:18" x14ac:dyDescent="0.2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</row>
    <row r="356" spans="1:18" x14ac:dyDescent="0.2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</row>
    <row r="357" spans="1:18" x14ac:dyDescent="0.2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</row>
    <row r="358" spans="1:18" x14ac:dyDescent="0.2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</row>
    <row r="359" spans="1:18" x14ac:dyDescent="0.2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</row>
    <row r="360" spans="1:18" x14ac:dyDescent="0.2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</row>
    <row r="361" spans="1:18" x14ac:dyDescent="0.2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</row>
    <row r="362" spans="1:18" x14ac:dyDescent="0.2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</row>
    <row r="363" spans="1:18" x14ac:dyDescent="0.2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</row>
    <row r="364" spans="1:18" x14ac:dyDescent="0.2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</row>
    <row r="365" spans="1:18" x14ac:dyDescent="0.2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</row>
    <row r="366" spans="1:18" x14ac:dyDescent="0.2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</row>
    <row r="367" spans="1:18" x14ac:dyDescent="0.2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</row>
    <row r="368" spans="1:18" x14ac:dyDescent="0.2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</row>
    <row r="369" spans="1:18" x14ac:dyDescent="0.2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</row>
    <row r="370" spans="1:18" x14ac:dyDescent="0.2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</row>
    <row r="371" spans="1:18" x14ac:dyDescent="0.2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</row>
    <row r="372" spans="1:18" x14ac:dyDescent="0.2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</row>
    <row r="373" spans="1:18" x14ac:dyDescent="0.2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</row>
    <row r="374" spans="1:18" x14ac:dyDescent="0.2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</row>
    <row r="375" spans="1:18" x14ac:dyDescent="0.2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</row>
    <row r="376" spans="1:18" x14ac:dyDescent="0.2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</row>
    <row r="377" spans="1:18" x14ac:dyDescent="0.2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</row>
    <row r="378" spans="1:18" x14ac:dyDescent="0.2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</row>
    <row r="379" spans="1:18" x14ac:dyDescent="0.2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</row>
    <row r="380" spans="1:18" x14ac:dyDescent="0.2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</row>
    <row r="381" spans="1:18" x14ac:dyDescent="0.2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</row>
    <row r="382" spans="1:18" x14ac:dyDescent="0.2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</row>
    <row r="383" spans="1:18" x14ac:dyDescent="0.2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</row>
    <row r="384" spans="1:18" x14ac:dyDescent="0.2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</row>
    <row r="385" spans="1:18" x14ac:dyDescent="0.2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</row>
    <row r="386" spans="1:18" x14ac:dyDescent="0.2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</row>
    <row r="387" spans="1:18" x14ac:dyDescent="0.2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</row>
    <row r="388" spans="1:18" x14ac:dyDescent="0.2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</row>
    <row r="389" spans="1:18" x14ac:dyDescent="0.2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</row>
    <row r="390" spans="1:18" x14ac:dyDescent="0.2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</row>
    <row r="391" spans="1:18" x14ac:dyDescent="0.2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</row>
    <row r="392" spans="1:18" x14ac:dyDescent="0.2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</row>
    <row r="393" spans="1:18" x14ac:dyDescent="0.2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</row>
    <row r="394" spans="1:18" x14ac:dyDescent="0.2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</row>
    <row r="395" spans="1:18" x14ac:dyDescent="0.2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</row>
    <row r="396" spans="1:18" x14ac:dyDescent="0.2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</row>
    <row r="397" spans="1:18" x14ac:dyDescent="0.2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</row>
    <row r="398" spans="1:18" x14ac:dyDescent="0.2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</row>
    <row r="399" spans="1:18" x14ac:dyDescent="0.2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</row>
    <row r="400" spans="1:18" x14ac:dyDescent="0.2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</row>
    <row r="401" spans="1:18" x14ac:dyDescent="0.2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</row>
    <row r="402" spans="1:18" x14ac:dyDescent="0.2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</row>
    <row r="403" spans="1:18" x14ac:dyDescent="0.2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</row>
    <row r="404" spans="1:18" x14ac:dyDescent="0.2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</row>
    <row r="405" spans="1:18" x14ac:dyDescent="0.2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</row>
    <row r="406" spans="1:18" x14ac:dyDescent="0.2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</row>
    <row r="407" spans="1:18" x14ac:dyDescent="0.2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</row>
    <row r="408" spans="1:18" x14ac:dyDescent="0.2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</row>
    <row r="409" spans="1:18" x14ac:dyDescent="0.2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</row>
    <row r="410" spans="1:18" x14ac:dyDescent="0.2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</row>
    <row r="411" spans="1:18" x14ac:dyDescent="0.2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</row>
    <row r="412" spans="1:18" x14ac:dyDescent="0.2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</row>
    <row r="413" spans="1:18" x14ac:dyDescent="0.2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</row>
    <row r="414" spans="1:18" x14ac:dyDescent="0.2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</row>
    <row r="415" spans="1:18" x14ac:dyDescent="0.2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</row>
    <row r="416" spans="1:18" x14ac:dyDescent="0.2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</row>
    <row r="417" spans="1:18" x14ac:dyDescent="0.2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</row>
    <row r="418" spans="1:18" x14ac:dyDescent="0.2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</row>
    <row r="419" spans="1:18" x14ac:dyDescent="0.2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</row>
    <row r="420" spans="1:18" x14ac:dyDescent="0.2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</row>
    <row r="421" spans="1:18" x14ac:dyDescent="0.2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</row>
    <row r="422" spans="1:18" x14ac:dyDescent="0.2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</row>
    <row r="423" spans="1:18" x14ac:dyDescent="0.2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</row>
    <row r="424" spans="1:18" x14ac:dyDescent="0.2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</row>
    <row r="425" spans="1:18" x14ac:dyDescent="0.2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</row>
    <row r="426" spans="1:18" x14ac:dyDescent="0.2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</row>
    <row r="427" spans="1:18" x14ac:dyDescent="0.2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</row>
    <row r="428" spans="1:18" x14ac:dyDescent="0.2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</row>
    <row r="429" spans="1:18" x14ac:dyDescent="0.2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</row>
    <row r="430" spans="1:18" x14ac:dyDescent="0.2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</row>
    <row r="431" spans="1:18" x14ac:dyDescent="0.2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</row>
    <row r="432" spans="1:18" x14ac:dyDescent="0.2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</row>
    <row r="433" spans="1:18" x14ac:dyDescent="0.2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</row>
    <row r="434" spans="1:18" x14ac:dyDescent="0.2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</row>
    <row r="435" spans="1:18" x14ac:dyDescent="0.2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</row>
    <row r="436" spans="1:18" x14ac:dyDescent="0.2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</row>
    <row r="437" spans="1:18" x14ac:dyDescent="0.2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</row>
    <row r="438" spans="1:18" x14ac:dyDescent="0.2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</row>
    <row r="439" spans="1:18" x14ac:dyDescent="0.2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</row>
    <row r="440" spans="1:18" x14ac:dyDescent="0.2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</row>
    <row r="441" spans="1:18" x14ac:dyDescent="0.2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</row>
    <row r="442" spans="1:18" x14ac:dyDescent="0.2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</row>
    <row r="443" spans="1:18" x14ac:dyDescent="0.2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</row>
    <row r="444" spans="1:18" x14ac:dyDescent="0.2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</row>
    <row r="445" spans="1:18" x14ac:dyDescent="0.2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</row>
    <row r="446" spans="1:18" x14ac:dyDescent="0.2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</row>
    <row r="447" spans="1:18" x14ac:dyDescent="0.2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</row>
    <row r="448" spans="1:18" x14ac:dyDescent="0.2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</row>
    <row r="449" spans="1:18" x14ac:dyDescent="0.2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</row>
    <row r="450" spans="1:18" x14ac:dyDescent="0.2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</row>
    <row r="451" spans="1:18" x14ac:dyDescent="0.2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</row>
    <row r="452" spans="1:18" x14ac:dyDescent="0.2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</row>
    <row r="453" spans="1:18" x14ac:dyDescent="0.2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</row>
    <row r="454" spans="1:18" x14ac:dyDescent="0.2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</row>
    <row r="455" spans="1:18" x14ac:dyDescent="0.2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</row>
    <row r="456" spans="1:18" x14ac:dyDescent="0.2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</row>
    <row r="457" spans="1:18" x14ac:dyDescent="0.2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</row>
    <row r="458" spans="1:18" x14ac:dyDescent="0.2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</row>
    <row r="459" spans="1:18" x14ac:dyDescent="0.2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</row>
    <row r="460" spans="1:18" x14ac:dyDescent="0.2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</row>
    <row r="461" spans="1:18" x14ac:dyDescent="0.2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</row>
    <row r="462" spans="1:18" x14ac:dyDescent="0.2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</row>
    <row r="463" spans="1:18" x14ac:dyDescent="0.2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</row>
    <row r="464" spans="1:18" x14ac:dyDescent="0.2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</row>
    <row r="465" spans="1:18" x14ac:dyDescent="0.2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</row>
    <row r="466" spans="1:18" x14ac:dyDescent="0.2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</row>
    <row r="467" spans="1:18" x14ac:dyDescent="0.2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</row>
    <row r="468" spans="1:18" x14ac:dyDescent="0.2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</row>
    <row r="469" spans="1:18" x14ac:dyDescent="0.2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</row>
    <row r="470" spans="1:18" x14ac:dyDescent="0.2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</row>
    <row r="471" spans="1:18" x14ac:dyDescent="0.2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</row>
    <row r="472" spans="1:18" x14ac:dyDescent="0.2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</row>
    <row r="473" spans="1:18" x14ac:dyDescent="0.2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</row>
    <row r="474" spans="1:18" x14ac:dyDescent="0.2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</row>
    <row r="475" spans="1:18" x14ac:dyDescent="0.2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</row>
    <row r="476" spans="1:18" x14ac:dyDescent="0.2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</row>
    <row r="477" spans="1:18" x14ac:dyDescent="0.2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</row>
    <row r="478" spans="1:18" x14ac:dyDescent="0.2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</row>
    <row r="479" spans="1:18" x14ac:dyDescent="0.2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</row>
    <row r="480" spans="1:18" x14ac:dyDescent="0.2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</row>
    <row r="481" spans="1:18" x14ac:dyDescent="0.2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</row>
    <row r="482" spans="1:18" x14ac:dyDescent="0.2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</row>
    <row r="483" spans="1:18" x14ac:dyDescent="0.2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</row>
    <row r="484" spans="1:18" x14ac:dyDescent="0.2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</row>
    <row r="485" spans="1:18" x14ac:dyDescent="0.2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</row>
    <row r="486" spans="1:18" x14ac:dyDescent="0.2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</row>
    <row r="487" spans="1:18" x14ac:dyDescent="0.2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</row>
    <row r="488" spans="1:18" x14ac:dyDescent="0.2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</row>
    <row r="489" spans="1:18" x14ac:dyDescent="0.2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</row>
    <row r="490" spans="1:18" x14ac:dyDescent="0.2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</row>
    <row r="491" spans="1:18" x14ac:dyDescent="0.2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</row>
    <row r="492" spans="1:18" x14ac:dyDescent="0.2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</row>
    <row r="493" spans="1:18" x14ac:dyDescent="0.2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</row>
    <row r="494" spans="1:18" x14ac:dyDescent="0.2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</row>
    <row r="495" spans="1:18" x14ac:dyDescent="0.2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</row>
    <row r="496" spans="1:18" x14ac:dyDescent="0.2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</row>
    <row r="497" spans="1:18" x14ac:dyDescent="0.2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</row>
    <row r="498" spans="1:18" x14ac:dyDescent="0.2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</row>
    <row r="499" spans="1:18" x14ac:dyDescent="0.2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</row>
    <row r="500" spans="1:18" x14ac:dyDescent="0.2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</row>
    <row r="501" spans="1:18" x14ac:dyDescent="0.2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</row>
    <row r="502" spans="1:18" x14ac:dyDescent="0.2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</row>
    <row r="503" spans="1:18" x14ac:dyDescent="0.2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</row>
    <row r="504" spans="1:18" x14ac:dyDescent="0.2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</row>
    <row r="505" spans="1:18" x14ac:dyDescent="0.2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</row>
    <row r="506" spans="1:18" x14ac:dyDescent="0.2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</row>
    <row r="507" spans="1:18" x14ac:dyDescent="0.2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</row>
    <row r="508" spans="1:18" x14ac:dyDescent="0.2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</row>
    <row r="509" spans="1:18" x14ac:dyDescent="0.2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</row>
    <row r="510" spans="1:18" x14ac:dyDescent="0.2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</row>
    <row r="511" spans="1:18" x14ac:dyDescent="0.2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</row>
    <row r="512" spans="1:18" x14ac:dyDescent="0.2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</row>
    <row r="513" spans="1:18" x14ac:dyDescent="0.2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</row>
    <row r="514" spans="1:18" x14ac:dyDescent="0.2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</row>
    <row r="515" spans="1:18" x14ac:dyDescent="0.2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</row>
    <row r="516" spans="1:18" x14ac:dyDescent="0.2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</row>
    <row r="517" spans="1:18" x14ac:dyDescent="0.2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</row>
    <row r="518" spans="1:18" x14ac:dyDescent="0.2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</row>
    <row r="519" spans="1:18" x14ac:dyDescent="0.2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</row>
    <row r="520" spans="1:18" x14ac:dyDescent="0.2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</row>
    <row r="521" spans="1:18" x14ac:dyDescent="0.2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</row>
    <row r="522" spans="1:18" x14ac:dyDescent="0.2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</row>
    <row r="523" spans="1:18" x14ac:dyDescent="0.2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</row>
    <row r="524" spans="1:18" x14ac:dyDescent="0.2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</row>
    <row r="525" spans="1:18" x14ac:dyDescent="0.2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</row>
    <row r="526" spans="1:18" x14ac:dyDescent="0.2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</row>
    <row r="527" spans="1:18" x14ac:dyDescent="0.2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</row>
    <row r="528" spans="1:18" x14ac:dyDescent="0.2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</row>
    <row r="529" spans="1:18" x14ac:dyDescent="0.2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</row>
    <row r="530" spans="1:18" x14ac:dyDescent="0.2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</row>
    <row r="531" spans="1:18" x14ac:dyDescent="0.2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</row>
    <row r="532" spans="1:18" x14ac:dyDescent="0.2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</row>
    <row r="533" spans="1:18" x14ac:dyDescent="0.2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</row>
    <row r="534" spans="1:18" x14ac:dyDescent="0.2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</row>
    <row r="535" spans="1:18" x14ac:dyDescent="0.2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</row>
    <row r="536" spans="1:18" x14ac:dyDescent="0.2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</row>
    <row r="537" spans="1:18" x14ac:dyDescent="0.2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</row>
    <row r="538" spans="1:18" x14ac:dyDescent="0.2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</row>
    <row r="539" spans="1:18" x14ac:dyDescent="0.2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</row>
    <row r="540" spans="1:18" x14ac:dyDescent="0.2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</row>
    <row r="541" spans="1:18" x14ac:dyDescent="0.2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</row>
    <row r="542" spans="1:18" x14ac:dyDescent="0.2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</row>
    <row r="543" spans="1:18" x14ac:dyDescent="0.25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</row>
    <row r="544" spans="1:18" x14ac:dyDescent="0.25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</row>
    <row r="545" spans="1:18" x14ac:dyDescent="0.2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</row>
    <row r="546" spans="1:18" x14ac:dyDescent="0.25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</row>
    <row r="547" spans="1:18" x14ac:dyDescent="0.25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</row>
    <row r="548" spans="1:18" x14ac:dyDescent="0.25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</row>
    <row r="549" spans="1:18" x14ac:dyDescent="0.25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</row>
    <row r="550" spans="1:18" x14ac:dyDescent="0.25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</row>
    <row r="551" spans="1:18" x14ac:dyDescent="0.25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</row>
    <row r="552" spans="1:18" x14ac:dyDescent="0.25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</row>
    <row r="553" spans="1:18" x14ac:dyDescent="0.25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</row>
    <row r="554" spans="1:18" x14ac:dyDescent="0.25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</row>
    <row r="555" spans="1:18" x14ac:dyDescent="0.2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</row>
    <row r="556" spans="1:18" x14ac:dyDescent="0.25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</row>
    <row r="557" spans="1:18" x14ac:dyDescent="0.25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</row>
    <row r="558" spans="1:18" x14ac:dyDescent="0.25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</row>
    <row r="559" spans="1:18" x14ac:dyDescent="0.25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</row>
    <row r="560" spans="1:18" x14ac:dyDescent="0.25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</row>
    <row r="561" spans="1:18" x14ac:dyDescent="0.25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</row>
    <row r="562" spans="1:18" x14ac:dyDescent="0.25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</row>
    <row r="563" spans="1:18" x14ac:dyDescent="0.25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</row>
    <row r="564" spans="1:18" x14ac:dyDescent="0.25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</row>
    <row r="565" spans="1:18" x14ac:dyDescent="0.2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</row>
    <row r="566" spans="1:18" x14ac:dyDescent="0.25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</row>
    <row r="567" spans="1:18" x14ac:dyDescent="0.25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</row>
    <row r="568" spans="1:18" x14ac:dyDescent="0.25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</row>
    <row r="569" spans="1:18" x14ac:dyDescent="0.25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</row>
    <row r="570" spans="1:18" x14ac:dyDescent="0.25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</row>
    <row r="571" spans="1:18" x14ac:dyDescent="0.25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</row>
    <row r="572" spans="1:18" x14ac:dyDescent="0.25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</row>
    <row r="573" spans="1:18" x14ac:dyDescent="0.25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</row>
    <row r="574" spans="1:18" x14ac:dyDescent="0.25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</row>
    <row r="575" spans="1:18" x14ac:dyDescent="0.25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</row>
    <row r="576" spans="1:18" x14ac:dyDescent="0.25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</row>
    <row r="577" spans="1:18" x14ac:dyDescent="0.25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</row>
    <row r="578" spans="1:18" x14ac:dyDescent="0.25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</row>
    <row r="579" spans="1:18" x14ac:dyDescent="0.25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</row>
    <row r="580" spans="1:18" x14ac:dyDescent="0.25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</row>
    <row r="581" spans="1:18" x14ac:dyDescent="0.25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</row>
    <row r="582" spans="1:18" x14ac:dyDescent="0.25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</row>
    <row r="583" spans="1:18" x14ac:dyDescent="0.25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</row>
    <row r="584" spans="1:18" x14ac:dyDescent="0.25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</row>
    <row r="585" spans="1:18" x14ac:dyDescent="0.25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</row>
    <row r="586" spans="1:18" x14ac:dyDescent="0.25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</row>
    <row r="587" spans="1:18" x14ac:dyDescent="0.25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</row>
    <row r="588" spans="1:18" x14ac:dyDescent="0.25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</row>
    <row r="589" spans="1:18" x14ac:dyDescent="0.25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</row>
    <row r="590" spans="1:18" x14ac:dyDescent="0.25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</row>
    <row r="591" spans="1:18" x14ac:dyDescent="0.25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</row>
    <row r="592" spans="1:18" x14ac:dyDescent="0.25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</row>
    <row r="593" spans="1:18" x14ac:dyDescent="0.25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</row>
    <row r="594" spans="1:18" x14ac:dyDescent="0.25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</row>
    <row r="595" spans="1:18" x14ac:dyDescent="0.25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</row>
    <row r="596" spans="1:18" x14ac:dyDescent="0.25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</row>
    <row r="597" spans="1:18" x14ac:dyDescent="0.25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</row>
    <row r="598" spans="1:18" x14ac:dyDescent="0.25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</row>
    <row r="599" spans="1:18" x14ac:dyDescent="0.25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</row>
    <row r="600" spans="1:18" x14ac:dyDescent="0.25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</row>
    <row r="601" spans="1:18" x14ac:dyDescent="0.25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</row>
    <row r="602" spans="1:18" x14ac:dyDescent="0.25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</row>
    <row r="603" spans="1:18" x14ac:dyDescent="0.25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</row>
    <row r="604" spans="1:18" x14ac:dyDescent="0.25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</row>
    <row r="605" spans="1:18" x14ac:dyDescent="0.25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</row>
    <row r="606" spans="1:18" x14ac:dyDescent="0.25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</row>
    <row r="607" spans="1:18" x14ac:dyDescent="0.25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</row>
    <row r="608" spans="1:18" x14ac:dyDescent="0.25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</row>
    <row r="609" spans="1:18" x14ac:dyDescent="0.25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</row>
    <row r="610" spans="1:18" x14ac:dyDescent="0.25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</row>
    <row r="611" spans="1:18" x14ac:dyDescent="0.25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</row>
    <row r="612" spans="1:18" x14ac:dyDescent="0.25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</row>
    <row r="613" spans="1:18" x14ac:dyDescent="0.25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</row>
    <row r="614" spans="1:18" x14ac:dyDescent="0.25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</row>
    <row r="615" spans="1:18" x14ac:dyDescent="0.25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</row>
    <row r="616" spans="1:18" x14ac:dyDescent="0.25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</row>
    <row r="617" spans="1:18" x14ac:dyDescent="0.25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</row>
    <row r="618" spans="1:18" x14ac:dyDescent="0.25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</row>
    <row r="619" spans="1:18" x14ac:dyDescent="0.25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</row>
    <row r="620" spans="1:18" x14ac:dyDescent="0.25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</row>
    <row r="621" spans="1:18" x14ac:dyDescent="0.25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</row>
    <row r="622" spans="1:18" x14ac:dyDescent="0.25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</row>
    <row r="623" spans="1:18" x14ac:dyDescent="0.25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</row>
    <row r="624" spans="1:18" x14ac:dyDescent="0.25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</row>
    <row r="625" spans="1:18" x14ac:dyDescent="0.25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</row>
    <row r="626" spans="1:18" x14ac:dyDescent="0.25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</row>
    <row r="627" spans="1:18" x14ac:dyDescent="0.25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</row>
    <row r="628" spans="1:18" x14ac:dyDescent="0.25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</row>
    <row r="629" spans="1:18" x14ac:dyDescent="0.2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</row>
    <row r="630" spans="1:18" x14ac:dyDescent="0.25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</row>
    <row r="631" spans="1:18" x14ac:dyDescent="0.25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</row>
    <row r="632" spans="1:18" x14ac:dyDescent="0.25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</row>
    <row r="633" spans="1:18" x14ac:dyDescent="0.25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</row>
    <row r="634" spans="1:18" x14ac:dyDescent="0.25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</row>
  </sheetData>
  <mergeCells count="1">
    <mergeCell ref="A1:H1"/>
  </mergeCells>
  <pageMargins left="0.47244094488188981" right="0.27559055118110237" top="0.59055118110236227" bottom="0.70866141732283472" header="0.19685039370078741" footer="0.78740157480314965"/>
  <pageSetup scale="5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zoomScale="110" zoomScaleNormal="110" workbookViewId="0">
      <pane xSplit="1" ySplit="1" topLeftCell="B11" activePane="bottomRight" state="frozenSplit"/>
      <selection activeCell="G70" sqref="G70"/>
      <selection pane="topRight" activeCell="G70" sqref="G70"/>
      <selection pane="bottomLeft" activeCell="G70" sqref="G70"/>
      <selection pane="bottomRight" activeCell="E29" sqref="E29"/>
    </sheetView>
  </sheetViews>
  <sheetFormatPr baseColWidth="10" defaultRowHeight="15" x14ac:dyDescent="0.25"/>
  <cols>
    <col min="1" max="1" width="25.7109375" style="3" customWidth="1"/>
    <col min="2" max="2" width="14.28515625" style="4" customWidth="1"/>
    <col min="3" max="4" width="13.28515625" style="4" customWidth="1"/>
    <col min="5" max="5" width="13" style="4" customWidth="1"/>
    <col min="6" max="6" width="14.28515625" style="4" customWidth="1"/>
  </cols>
  <sheetData>
    <row r="1" spans="1:6" s="2" customFormat="1" ht="15.75" thickBot="1" x14ac:dyDescent="0.3">
      <c r="A1" s="182" t="s">
        <v>154</v>
      </c>
      <c r="B1" s="18" t="s">
        <v>9</v>
      </c>
      <c r="C1" s="18" t="s">
        <v>10</v>
      </c>
      <c r="D1" s="18" t="s">
        <v>11</v>
      </c>
      <c r="E1" s="18" t="s">
        <v>12</v>
      </c>
      <c r="F1" s="19" t="s">
        <v>2</v>
      </c>
    </row>
    <row r="2" spans="1:6" s="103" customFormat="1" x14ac:dyDescent="0.25">
      <c r="A2" s="217" t="s">
        <v>178</v>
      </c>
      <c r="B2" s="218">
        <v>222075.25</v>
      </c>
      <c r="C2" s="218">
        <v>0</v>
      </c>
      <c r="D2" s="218">
        <v>0</v>
      </c>
      <c r="E2" s="218">
        <v>0</v>
      </c>
      <c r="F2" s="219">
        <f>ROUND(SUM(B2:E2),5)</f>
        <v>222075.25</v>
      </c>
    </row>
    <row r="3" spans="1:6" s="103" customFormat="1" x14ac:dyDescent="0.25">
      <c r="A3" s="12" t="s">
        <v>179</v>
      </c>
      <c r="B3" s="210">
        <v>224415.87</v>
      </c>
      <c r="C3" s="210">
        <v>65065.64</v>
      </c>
      <c r="D3" s="210">
        <v>0</v>
      </c>
      <c r="E3" s="210">
        <v>14885.11</v>
      </c>
      <c r="F3" s="211">
        <f>ROUND(SUM(B3:E3),5)</f>
        <v>304366.62</v>
      </c>
    </row>
    <row r="4" spans="1:6" s="103" customFormat="1" x14ac:dyDescent="0.25">
      <c r="A4" s="12" t="s">
        <v>182</v>
      </c>
      <c r="B4" s="210">
        <v>231302.77</v>
      </c>
      <c r="C4" s="210">
        <v>222494.47</v>
      </c>
      <c r="D4" s="210">
        <v>9946.84</v>
      </c>
      <c r="E4" s="210">
        <v>0</v>
      </c>
      <c r="F4" s="211">
        <f>ROUND(SUM(B4:E4),5)</f>
        <v>463744.08</v>
      </c>
    </row>
    <row r="5" spans="1:6" s="103" customFormat="1" x14ac:dyDescent="0.25">
      <c r="A5" s="12" t="s">
        <v>181</v>
      </c>
      <c r="B5" s="210">
        <v>261258.75</v>
      </c>
      <c r="C5" s="210">
        <v>252721.93</v>
      </c>
      <c r="D5" s="210">
        <v>244185.11</v>
      </c>
      <c r="E5" s="210">
        <v>623375.32999999996</v>
      </c>
      <c r="F5" s="211">
        <f>ROUND(SUM(B5:E5),5)</f>
        <v>1381541.12</v>
      </c>
    </row>
    <row r="6" spans="1:6" s="103" customFormat="1" x14ac:dyDescent="0.25">
      <c r="A6" s="12" t="s">
        <v>183</v>
      </c>
      <c r="B6" s="210">
        <v>264759.99</v>
      </c>
      <c r="C6" s="210">
        <v>256223.17</v>
      </c>
      <c r="D6" s="210">
        <v>291793.26</v>
      </c>
      <c r="E6" s="210">
        <v>729453.21</v>
      </c>
      <c r="F6" s="211">
        <f>ROUND(SUM(B6:E6),5)</f>
        <v>1542229.63</v>
      </c>
    </row>
    <row r="7" spans="1:6" s="103" customFormat="1" ht="15.75" thickBot="1" x14ac:dyDescent="0.3">
      <c r="A7" s="241" t="s">
        <v>184</v>
      </c>
      <c r="B7" s="212">
        <v>286505.56</v>
      </c>
      <c r="C7" s="212">
        <v>393797.22</v>
      </c>
      <c r="D7" s="212">
        <v>264856.23</v>
      </c>
      <c r="E7" s="212">
        <v>1872121.87</v>
      </c>
      <c r="F7" s="214">
        <f>ROUND(SUM(B7:E7),5)</f>
        <v>2817280.88</v>
      </c>
    </row>
    <row r="8" spans="1:6" ht="15.75" thickBot="1" x14ac:dyDescent="0.3">
      <c r="A8" s="16" t="s">
        <v>111</v>
      </c>
      <c r="B8" s="138">
        <f>SUM(B2:B7)</f>
        <v>1490318.19</v>
      </c>
      <c r="C8" s="138">
        <f>SUM(C2:C7)</f>
        <v>1190302.4300000002</v>
      </c>
      <c r="D8" s="138">
        <f>SUM(D2:D7)</f>
        <v>810781.44</v>
      </c>
      <c r="E8" s="138">
        <f>SUM(E2:E7)</f>
        <v>3239835.52</v>
      </c>
      <c r="F8" s="206">
        <f>SUM(F2:F7)</f>
        <v>6731237.5800000001</v>
      </c>
    </row>
    <row r="9" spans="1:6" ht="15.75" thickBot="1" x14ac:dyDescent="0.3">
      <c r="A9" s="10" t="s">
        <v>153</v>
      </c>
      <c r="B9" s="106"/>
      <c r="C9" s="106"/>
      <c r="D9" s="106"/>
      <c r="E9" s="106"/>
      <c r="F9" s="121"/>
    </row>
    <row r="10" spans="1:6" x14ac:dyDescent="0.25">
      <c r="A10" s="12" t="s">
        <v>194</v>
      </c>
      <c r="B10" s="210">
        <v>0</v>
      </c>
      <c r="C10" s="210">
        <v>-328852.09999999998</v>
      </c>
      <c r="D10" s="210">
        <v>0</v>
      </c>
      <c r="E10" s="210">
        <v>0</v>
      </c>
      <c r="F10" s="211">
        <f>ROUND(SUM(B10:E10),5)</f>
        <v>-328852.09999999998</v>
      </c>
    </row>
    <row r="11" spans="1:6" x14ac:dyDescent="0.25">
      <c r="A11" s="12" t="s">
        <v>172</v>
      </c>
      <c r="B11" s="210">
        <v>-218298.02</v>
      </c>
      <c r="C11" s="210">
        <v>0</v>
      </c>
      <c r="D11" s="210">
        <v>0</v>
      </c>
      <c r="E11" s="210">
        <v>0</v>
      </c>
      <c r="F11" s="211">
        <f>ROUND(SUM(B11:E11),5)</f>
        <v>-218298.02</v>
      </c>
    </row>
    <row r="12" spans="1:6" s="103" customFormat="1" x14ac:dyDescent="0.25">
      <c r="A12" s="12" t="s">
        <v>197</v>
      </c>
      <c r="B12" s="210">
        <v>-216385</v>
      </c>
      <c r="C12" s="210">
        <v>0</v>
      </c>
      <c r="D12" s="210">
        <v>0</v>
      </c>
      <c r="E12" s="210">
        <v>0</v>
      </c>
      <c r="F12" s="211">
        <f>ROUND(SUM(B12:E12),5)</f>
        <v>-216385</v>
      </c>
    </row>
    <row r="13" spans="1:6" s="103" customFormat="1" x14ac:dyDescent="0.25">
      <c r="A13" s="12" t="s">
        <v>170</v>
      </c>
      <c r="B13" s="210">
        <v>-216384.68</v>
      </c>
      <c r="C13" s="210">
        <v>0</v>
      </c>
      <c r="D13" s="210">
        <v>0</v>
      </c>
      <c r="E13" s="210">
        <v>0</v>
      </c>
      <c r="F13" s="211">
        <f>ROUND(SUM(B13:E13),5)</f>
        <v>-216384.68</v>
      </c>
    </row>
    <row r="14" spans="1:6" s="103" customFormat="1" x14ac:dyDescent="0.25">
      <c r="A14" s="12" t="s">
        <v>195</v>
      </c>
      <c r="B14" s="210">
        <v>-36272.879999999997</v>
      </c>
      <c r="C14" s="210">
        <v>0</v>
      </c>
      <c r="D14" s="210">
        <v>0</v>
      </c>
      <c r="E14" s="210">
        <v>0</v>
      </c>
      <c r="F14" s="211">
        <f>ROUND(SUM(B14:E14),5)</f>
        <v>-36272.879999999997</v>
      </c>
    </row>
    <row r="15" spans="1:6" s="103" customFormat="1" x14ac:dyDescent="0.25">
      <c r="A15" s="12" t="s">
        <v>177</v>
      </c>
      <c r="B15" s="210">
        <v>-286.11</v>
      </c>
      <c r="C15" s="210">
        <v>0</v>
      </c>
      <c r="D15" s="210">
        <v>0</v>
      </c>
      <c r="E15" s="210">
        <v>0</v>
      </c>
      <c r="F15" s="211">
        <f>ROUND(SUM(B15:E15),5)</f>
        <v>-286.11</v>
      </c>
    </row>
    <row r="16" spans="1:6" s="103" customFormat="1" x14ac:dyDescent="0.25">
      <c r="A16" s="12" t="s">
        <v>175</v>
      </c>
      <c r="B16" s="210">
        <v>-14.64</v>
      </c>
      <c r="C16" s="210">
        <v>0</v>
      </c>
      <c r="D16" s="210">
        <v>0</v>
      </c>
      <c r="E16" s="210">
        <v>0</v>
      </c>
      <c r="F16" s="211">
        <f>ROUND(SUM(B16:E16),5)</f>
        <v>-14.64</v>
      </c>
    </row>
    <row r="17" spans="1:6" s="103" customFormat="1" x14ac:dyDescent="0.25">
      <c r="A17" s="12" t="s">
        <v>198</v>
      </c>
      <c r="B17" s="210">
        <v>-0.64</v>
      </c>
      <c r="C17" s="210">
        <v>0</v>
      </c>
      <c r="D17" s="210">
        <v>0</v>
      </c>
      <c r="E17" s="210">
        <v>0</v>
      </c>
      <c r="F17" s="211">
        <f>ROUND(SUM(B17:E17),5)</f>
        <v>-0.64</v>
      </c>
    </row>
    <row r="18" spans="1:6" s="103" customFormat="1" x14ac:dyDescent="0.25">
      <c r="A18" s="12" t="s">
        <v>206</v>
      </c>
      <c r="B18" s="210">
        <v>0</v>
      </c>
      <c r="C18" s="210">
        <v>0</v>
      </c>
      <c r="D18" s="210">
        <v>0</v>
      </c>
      <c r="E18" s="210">
        <v>-0.64</v>
      </c>
      <c r="F18" s="211">
        <f>ROUND(SUM(B18:E18),5)</f>
        <v>-0.64</v>
      </c>
    </row>
    <row r="19" spans="1:6" s="103" customFormat="1" x14ac:dyDescent="0.25">
      <c r="A19" s="12" t="s">
        <v>196</v>
      </c>
      <c r="B19" s="210">
        <v>-0.32</v>
      </c>
      <c r="C19" s="210">
        <v>0</v>
      </c>
      <c r="D19" s="210">
        <v>0</v>
      </c>
      <c r="E19" s="210">
        <v>-0.01</v>
      </c>
      <c r="F19" s="211">
        <f>ROUND(SUM(B19:E19),5)</f>
        <v>-0.33</v>
      </c>
    </row>
    <row r="20" spans="1:6" s="103" customFormat="1" x14ac:dyDescent="0.25">
      <c r="A20" s="12" t="s">
        <v>171</v>
      </c>
      <c r="B20" s="210">
        <v>0</v>
      </c>
      <c r="C20" s="210">
        <v>0</v>
      </c>
      <c r="D20" s="210">
        <v>0</v>
      </c>
      <c r="E20" s="210">
        <v>-0.2</v>
      </c>
      <c r="F20" s="211">
        <f>ROUND(SUM(B20:E20),5)</f>
        <v>-0.2</v>
      </c>
    </row>
    <row r="21" spans="1:6" s="103" customFormat="1" ht="15.75" thickBot="1" x14ac:dyDescent="0.3">
      <c r="A21" s="12" t="s">
        <v>174</v>
      </c>
      <c r="B21" s="210">
        <v>-0.01</v>
      </c>
      <c r="C21" s="210">
        <v>0</v>
      </c>
      <c r="D21" s="210">
        <v>0</v>
      </c>
      <c r="E21" s="210">
        <v>0</v>
      </c>
      <c r="F21" s="211">
        <f>ROUND(SUM(B21:E21),5)</f>
        <v>-0.01</v>
      </c>
    </row>
    <row r="22" spans="1:6" ht="15.75" thickBot="1" x14ac:dyDescent="0.3">
      <c r="A22" s="16" t="s">
        <v>2</v>
      </c>
      <c r="B22" s="138">
        <f>SUM(B10:B21)</f>
        <v>-687642.29999999993</v>
      </c>
      <c r="C22" s="138">
        <f>SUM(C10:C21)</f>
        <v>-328852.09999999998</v>
      </c>
      <c r="D22" s="138">
        <f>SUM(D10:D21)</f>
        <v>0</v>
      </c>
      <c r="E22" s="138">
        <f>SUM(E10:E21)</f>
        <v>-0.85000000000000009</v>
      </c>
      <c r="F22" s="206">
        <f>SUM(F10:F21)</f>
        <v>-1016495.25</v>
      </c>
    </row>
    <row r="23" spans="1:6" ht="15.75" thickBot="1" x14ac:dyDescent="0.3">
      <c r="A23" s="221" t="s">
        <v>155</v>
      </c>
      <c r="B23" s="210">
        <v>0</v>
      </c>
      <c r="C23" s="210">
        <v>-216385</v>
      </c>
      <c r="D23" s="210">
        <v>0</v>
      </c>
      <c r="E23" s="210">
        <v>-207208</v>
      </c>
      <c r="F23" s="211">
        <f>ROUND(SUM(B23:E23),5)</f>
        <v>-423593</v>
      </c>
    </row>
    <row r="24" spans="1:6" ht="15.75" thickBot="1" x14ac:dyDescent="0.3">
      <c r="A24" s="139"/>
      <c r="B24" s="140"/>
      <c r="C24" s="140" t="s">
        <v>4</v>
      </c>
      <c r="D24" s="140" t="s">
        <v>4</v>
      </c>
      <c r="E24" s="140" t="s">
        <v>4</v>
      </c>
      <c r="F24" s="198">
        <f>SUM(F8,F22,F23)</f>
        <v>5291149.33</v>
      </c>
    </row>
    <row r="25" spans="1:6" x14ac:dyDescent="0.25">
      <c r="A25" s="130"/>
      <c r="B25" s="100"/>
      <c r="C25" s="100"/>
      <c r="D25" s="100"/>
      <c r="E25" s="100"/>
      <c r="F25" s="100"/>
    </row>
    <row r="26" spans="1:6" x14ac:dyDescent="0.25">
      <c r="A26" s="130"/>
      <c r="B26" s="100"/>
      <c r="C26" s="100"/>
      <c r="D26" s="100"/>
      <c r="E26" s="100"/>
      <c r="F26" s="131" t="s">
        <v>4</v>
      </c>
    </row>
    <row r="27" spans="1:6" x14ac:dyDescent="0.25">
      <c r="A27" s="130"/>
      <c r="B27" s="100"/>
      <c r="C27" s="100"/>
      <c r="D27" s="100"/>
      <c r="E27" s="100"/>
      <c r="F27" s="123" t="s">
        <v>4</v>
      </c>
    </row>
    <row r="28" spans="1:6" x14ac:dyDescent="0.25">
      <c r="A28" s="130"/>
      <c r="B28" s="100"/>
      <c r="C28" s="100"/>
      <c r="D28" s="100"/>
      <c r="E28" s="100"/>
      <c r="F28" s="123" t="s">
        <v>4</v>
      </c>
    </row>
    <row r="29" spans="1:6" x14ac:dyDescent="0.25">
      <c r="A29" s="130"/>
      <c r="B29" s="100"/>
      <c r="C29" s="100"/>
      <c r="D29" s="100"/>
      <c r="E29" s="100"/>
      <c r="F29" s="132"/>
    </row>
    <row r="30" spans="1:6" x14ac:dyDescent="0.25">
      <c r="A30" s="130"/>
      <c r="B30" s="100"/>
      <c r="C30" s="100"/>
      <c r="D30" s="100"/>
      <c r="E30" s="100"/>
      <c r="F30" s="100"/>
    </row>
    <row r="31" spans="1:6" x14ac:dyDescent="0.25">
      <c r="A31" s="130"/>
      <c r="B31" s="100"/>
      <c r="C31" s="100"/>
      <c r="D31" s="100"/>
      <c r="E31" s="100"/>
      <c r="F31" s="100"/>
    </row>
    <row r="32" spans="1:6" x14ac:dyDescent="0.25">
      <c r="A32" s="130"/>
      <c r="B32" s="100"/>
      <c r="C32" s="100"/>
      <c r="D32" s="100"/>
      <c r="E32" s="100"/>
      <c r="F32" s="100"/>
    </row>
    <row r="33" spans="1:6" x14ac:dyDescent="0.25">
      <c r="A33" s="130"/>
      <c r="B33" s="100"/>
      <c r="C33" s="100"/>
      <c r="D33" s="100"/>
      <c r="E33" s="100"/>
      <c r="F33" s="100"/>
    </row>
    <row r="34" spans="1:6" x14ac:dyDescent="0.25">
      <c r="A34" s="130"/>
      <c r="B34" s="100"/>
      <c r="C34" s="100"/>
      <c r="D34" s="100"/>
      <c r="E34" s="100"/>
      <c r="F34" s="100"/>
    </row>
    <row r="35" spans="1:6" x14ac:dyDescent="0.25">
      <c r="A35" s="130"/>
      <c r="B35" s="100"/>
      <c r="C35" s="100"/>
      <c r="D35" s="100"/>
      <c r="E35" s="100"/>
      <c r="F35" s="100"/>
    </row>
    <row r="36" spans="1:6" x14ac:dyDescent="0.25">
      <c r="A36" s="130"/>
      <c r="B36" s="100"/>
      <c r="C36" s="100"/>
      <c r="D36" s="100"/>
      <c r="E36" s="100"/>
      <c r="F36" s="100"/>
    </row>
    <row r="37" spans="1:6" x14ac:dyDescent="0.25">
      <c r="A37" s="130"/>
      <c r="B37" s="100"/>
      <c r="C37" s="100"/>
      <c r="D37" s="100"/>
      <c r="E37" s="100"/>
      <c r="F37" s="100"/>
    </row>
    <row r="38" spans="1:6" x14ac:dyDescent="0.25">
      <c r="A38" s="130"/>
      <c r="B38" s="100"/>
      <c r="C38" s="100"/>
      <c r="D38" s="100"/>
      <c r="E38" s="100"/>
      <c r="F38" s="100"/>
    </row>
    <row r="39" spans="1:6" x14ac:dyDescent="0.25">
      <c r="A39" s="130"/>
      <c r="B39" s="100"/>
      <c r="C39" s="100"/>
      <c r="D39" s="100"/>
      <c r="E39" s="100"/>
      <c r="F39" s="100"/>
    </row>
    <row r="40" spans="1:6" x14ac:dyDescent="0.25">
      <c r="A40" s="130"/>
      <c r="B40" s="100"/>
      <c r="C40" s="100"/>
      <c r="D40" s="100"/>
      <c r="E40" s="100"/>
      <c r="F40" s="100"/>
    </row>
    <row r="41" spans="1:6" x14ac:dyDescent="0.25">
      <c r="A41" s="130"/>
      <c r="B41" s="100"/>
      <c r="C41" s="100"/>
      <c r="D41" s="100"/>
      <c r="E41" s="100"/>
      <c r="F41" s="100"/>
    </row>
    <row r="42" spans="1:6" x14ac:dyDescent="0.25">
      <c r="A42" s="130"/>
      <c r="B42" s="100"/>
      <c r="C42" s="100"/>
      <c r="D42" s="100"/>
      <c r="E42" s="100"/>
      <c r="F42" s="100"/>
    </row>
    <row r="43" spans="1:6" x14ac:dyDescent="0.25">
      <c r="A43" s="130"/>
      <c r="B43" s="100"/>
      <c r="C43" s="100"/>
      <c r="D43" s="100"/>
      <c r="E43" s="100"/>
      <c r="F43" s="100"/>
    </row>
    <row r="44" spans="1:6" x14ac:dyDescent="0.25">
      <c r="A44" s="130"/>
      <c r="B44" s="100"/>
      <c r="C44" s="100"/>
      <c r="D44" s="100"/>
      <c r="E44" s="100"/>
      <c r="F44" s="100"/>
    </row>
    <row r="45" spans="1:6" x14ac:dyDescent="0.25">
      <c r="A45" s="130"/>
      <c r="B45" s="100"/>
      <c r="C45" s="100"/>
      <c r="D45" s="100"/>
      <c r="E45" s="100"/>
      <c r="F45" s="100"/>
    </row>
    <row r="46" spans="1:6" x14ac:dyDescent="0.25">
      <c r="A46" s="130"/>
      <c r="B46" s="100"/>
      <c r="C46" s="100"/>
      <c r="D46" s="100"/>
      <c r="E46" s="100"/>
      <c r="F46" s="100"/>
    </row>
    <row r="47" spans="1:6" x14ac:dyDescent="0.25">
      <c r="A47" s="130"/>
      <c r="B47" s="100"/>
      <c r="C47" s="100"/>
      <c r="D47" s="100"/>
      <c r="E47" s="100"/>
      <c r="F47" s="100"/>
    </row>
    <row r="48" spans="1:6" x14ac:dyDescent="0.25">
      <c r="A48" s="130"/>
      <c r="B48" s="100"/>
      <c r="C48" s="100"/>
      <c r="D48" s="100"/>
      <c r="E48" s="100"/>
      <c r="F48" s="100"/>
    </row>
    <row r="49" spans="1:6" x14ac:dyDescent="0.25">
      <c r="A49" s="130"/>
      <c r="B49" s="100"/>
      <c r="C49" s="100"/>
      <c r="D49" s="100"/>
      <c r="E49" s="100"/>
      <c r="F49" s="100"/>
    </row>
    <row r="50" spans="1:6" x14ac:dyDescent="0.25">
      <c r="A50" s="130"/>
      <c r="B50" s="100"/>
      <c r="C50" s="100"/>
      <c r="D50" s="100"/>
      <c r="E50" s="100"/>
      <c r="F50" s="100"/>
    </row>
    <row r="51" spans="1:6" x14ac:dyDescent="0.25">
      <c r="A51" s="130"/>
      <c r="B51" s="100"/>
      <c r="C51" s="100"/>
      <c r="D51" s="100"/>
      <c r="E51" s="100"/>
      <c r="F51" s="100"/>
    </row>
    <row r="52" spans="1:6" x14ac:dyDescent="0.25">
      <c r="A52" s="130"/>
      <c r="B52" s="100"/>
      <c r="C52" s="100"/>
      <c r="D52" s="100"/>
      <c r="E52" s="100"/>
      <c r="F52" s="100"/>
    </row>
    <row r="53" spans="1:6" x14ac:dyDescent="0.25">
      <c r="A53" s="130"/>
      <c r="B53" s="100"/>
      <c r="C53" s="100"/>
      <c r="D53" s="100"/>
      <c r="E53" s="100"/>
      <c r="F53" s="100"/>
    </row>
    <row r="54" spans="1:6" x14ac:dyDescent="0.25">
      <c r="A54" s="130"/>
      <c r="B54" s="100"/>
      <c r="C54" s="100"/>
      <c r="D54" s="100"/>
      <c r="E54" s="100"/>
      <c r="F54" s="100"/>
    </row>
    <row r="55" spans="1:6" x14ac:dyDescent="0.25">
      <c r="A55" s="130"/>
      <c r="B55" s="100"/>
      <c r="C55" s="100"/>
      <c r="D55" s="100"/>
      <c r="E55" s="100"/>
      <c r="F55" s="100"/>
    </row>
    <row r="56" spans="1:6" x14ac:dyDescent="0.25">
      <c r="A56" s="130"/>
      <c r="B56" s="100"/>
      <c r="C56" s="100"/>
      <c r="D56" s="100"/>
      <c r="E56" s="100"/>
      <c r="F56" s="100"/>
    </row>
    <row r="57" spans="1:6" x14ac:dyDescent="0.25">
      <c r="A57" s="130"/>
      <c r="B57" s="100"/>
      <c r="C57" s="100"/>
      <c r="D57" s="100"/>
      <c r="E57" s="100"/>
      <c r="F57" s="100"/>
    </row>
    <row r="58" spans="1:6" x14ac:dyDescent="0.25">
      <c r="A58" s="130"/>
      <c r="B58" s="100"/>
      <c r="C58" s="100"/>
      <c r="D58" s="100"/>
      <c r="E58" s="100"/>
      <c r="F58" s="100"/>
    </row>
  </sheetData>
  <pageMargins left="0.51181102362204722" right="0.19685039370078741" top="1.6929133858267718" bottom="0.9055118110236221" header="0.86614173228346458" footer="0.15748031496062992"/>
  <pageSetup orientation="portrait" r:id="rId1"/>
  <headerFooter>
    <oddHeader>&amp;C&amp;"Arial,Negrita"&amp;12 CONDOMINIO RESIDENCIAL VERTICAL BOHEMIA COUNTRY
&amp;14 Detalle Cuentas Por Cobrar (Expresado en Colones)
Noviembre 30  de  2018</oddHeader>
    <oddFooter>&amp;R&amp;"Arial,Negrita"&amp;8 &amp;G</oddFooter>
  </headerFooter>
  <ignoredErrors>
    <ignoredError sqref="F22" formula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showGridLines="0" topLeftCell="A37" workbookViewId="0">
      <pane xSplit="7" topLeftCell="I1" activePane="topRight" state="frozen"/>
      <selection pane="topRight" activeCell="T55" sqref="T55"/>
    </sheetView>
  </sheetViews>
  <sheetFormatPr baseColWidth="10" defaultColWidth="11.42578125" defaultRowHeight="15" x14ac:dyDescent="0.25"/>
  <cols>
    <col min="1" max="1" width="2.7109375" style="3" customWidth="1"/>
    <col min="2" max="2" width="2.5703125" style="3" customWidth="1"/>
    <col min="3" max="3" width="2.28515625" style="3" customWidth="1"/>
    <col min="4" max="4" width="2" style="3" customWidth="1"/>
    <col min="5" max="5" width="2.42578125" style="3" customWidth="1"/>
    <col min="6" max="6" width="2" style="3" customWidth="1"/>
    <col min="7" max="7" width="38" style="3" customWidth="1"/>
    <col min="8" max="8" width="12.42578125" style="4" hidden="1" customWidth="1"/>
    <col min="9" max="9" width="11.7109375" style="4" customWidth="1"/>
    <col min="10" max="10" width="11.140625" style="4" bestFit="1" customWidth="1"/>
    <col min="11" max="11" width="11.42578125" style="4" customWidth="1"/>
    <col min="12" max="12" width="10.5703125" style="4" customWidth="1"/>
    <col min="13" max="13" width="11.85546875" style="4" customWidth="1"/>
    <col min="14" max="14" width="10.5703125" style="4" customWidth="1"/>
    <col min="15" max="15" width="10.7109375" style="4" customWidth="1"/>
    <col min="16" max="16" width="10.85546875" style="4" customWidth="1"/>
    <col min="17" max="19" width="10.42578125" style="4" customWidth="1"/>
    <col min="20" max="20" width="11.28515625" style="4" customWidth="1"/>
    <col min="21" max="16384" width="11.42578125" style="103"/>
  </cols>
  <sheetData>
    <row r="1" spans="1:20" s="2" customFormat="1" ht="15.75" thickBot="1" x14ac:dyDescent="0.3">
      <c r="A1" s="166"/>
      <c r="B1" s="167"/>
      <c r="C1" s="167"/>
      <c r="D1" s="167"/>
      <c r="E1" s="167"/>
      <c r="F1" s="167"/>
      <c r="G1" s="167"/>
      <c r="H1" s="167" t="s">
        <v>67</v>
      </c>
      <c r="I1" s="167" t="s">
        <v>68</v>
      </c>
      <c r="J1" s="167" t="s">
        <v>139</v>
      </c>
      <c r="K1" s="167" t="s">
        <v>145</v>
      </c>
      <c r="L1" s="167" t="s">
        <v>156</v>
      </c>
      <c r="M1" s="167" t="s">
        <v>158</v>
      </c>
      <c r="N1" s="167" t="s">
        <v>161</v>
      </c>
      <c r="O1" s="167" t="s">
        <v>166</v>
      </c>
      <c r="P1" s="167" t="s">
        <v>169</v>
      </c>
      <c r="Q1" s="167" t="s">
        <v>186</v>
      </c>
      <c r="R1" s="167" t="s">
        <v>679</v>
      </c>
      <c r="S1" s="167" t="s">
        <v>788</v>
      </c>
      <c r="T1" s="168" t="s">
        <v>2</v>
      </c>
    </row>
    <row r="2" spans="1:20" ht="15.75" thickTop="1" x14ac:dyDescent="0.25">
      <c r="A2" s="12"/>
      <c r="B2" s="13"/>
      <c r="C2" s="13"/>
      <c r="D2" s="13" t="s">
        <v>105</v>
      </c>
      <c r="E2" s="13"/>
      <c r="F2" s="13"/>
      <c r="G2" s="13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1"/>
    </row>
    <row r="3" spans="1:20" x14ac:dyDescent="0.25">
      <c r="A3" s="12"/>
      <c r="B3" s="13"/>
      <c r="C3" s="13"/>
      <c r="D3" s="13"/>
      <c r="E3" s="13" t="s">
        <v>69</v>
      </c>
      <c r="F3" s="13"/>
      <c r="G3" s="13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1"/>
    </row>
    <row r="4" spans="1:20" ht="15.75" thickBot="1" x14ac:dyDescent="0.3">
      <c r="A4" s="12"/>
      <c r="B4" s="13"/>
      <c r="C4" s="13"/>
      <c r="D4" s="13"/>
      <c r="E4" s="13"/>
      <c r="F4" s="13" t="s">
        <v>70</v>
      </c>
      <c r="G4" s="13"/>
      <c r="H4" s="210">
        <v>5767284</v>
      </c>
      <c r="I4" s="210">
        <v>5767284</v>
      </c>
      <c r="J4" s="210">
        <v>5767284</v>
      </c>
      <c r="K4" s="210">
        <v>6590195.4100000001</v>
      </c>
      <c r="L4" s="210">
        <v>6590195.4100000001</v>
      </c>
      <c r="M4" s="210">
        <v>6590195.4100000001</v>
      </c>
      <c r="N4" s="210">
        <v>6590195.4100000001</v>
      </c>
      <c r="O4" s="210">
        <v>6590195.4100000001</v>
      </c>
      <c r="P4" s="210">
        <v>6590195.4100000001</v>
      </c>
      <c r="Q4" s="210">
        <v>6590195.4100000001</v>
      </c>
      <c r="R4" s="210">
        <v>6590195.4100000001</v>
      </c>
      <c r="S4" s="210">
        <v>6590195.4100000001</v>
      </c>
      <c r="T4" s="211">
        <f>SUM(I4:S4)</f>
        <v>70846326.689999983</v>
      </c>
    </row>
    <row r="5" spans="1:20" ht="15.75" thickBot="1" x14ac:dyDescent="0.3">
      <c r="A5" s="7"/>
      <c r="B5" s="8"/>
      <c r="C5" s="8"/>
      <c r="D5" s="8"/>
      <c r="E5" s="8" t="s">
        <v>71</v>
      </c>
      <c r="F5" s="8"/>
      <c r="G5" s="8"/>
      <c r="H5" s="9">
        <f>ROUND(SUM(H3:H4),5)</f>
        <v>5767284</v>
      </c>
      <c r="I5" s="9">
        <f>ROUND(SUM(I3:I4),5)</f>
        <v>5767284</v>
      </c>
      <c r="J5" s="9">
        <f>ROUND(SUM(J3:J4),5)</f>
        <v>5767284</v>
      </c>
      <c r="K5" s="9">
        <f>ROUND(SUM(K3:K4),5)</f>
        <v>6590195.4100000001</v>
      </c>
      <c r="L5" s="9">
        <f>ROUND(SUM(L3:L4),5)</f>
        <v>6590195.4100000001</v>
      </c>
      <c r="M5" s="9">
        <f t="shared" ref="M5" si="0">ROUND(SUM(M3:M4),5)</f>
        <v>6590195.4100000001</v>
      </c>
      <c r="N5" s="9">
        <f t="shared" ref="N5:T5" si="1">+N4</f>
        <v>6590195.4100000001</v>
      </c>
      <c r="O5" s="9">
        <f t="shared" si="1"/>
        <v>6590195.4100000001</v>
      </c>
      <c r="P5" s="9">
        <f t="shared" si="1"/>
        <v>6590195.4100000001</v>
      </c>
      <c r="Q5" s="9">
        <f t="shared" si="1"/>
        <v>6590195.4100000001</v>
      </c>
      <c r="R5" s="9">
        <f t="shared" si="1"/>
        <v>6590195.4100000001</v>
      </c>
      <c r="S5" s="9">
        <f t="shared" si="1"/>
        <v>6590195.4100000001</v>
      </c>
      <c r="T5" s="207">
        <f t="shared" si="1"/>
        <v>70846326.689999983</v>
      </c>
    </row>
    <row r="6" spans="1:20" ht="17.25" customHeight="1" x14ac:dyDescent="0.25">
      <c r="A6" s="12"/>
      <c r="B6" s="13"/>
      <c r="C6" s="13"/>
      <c r="D6" s="13" t="s">
        <v>106</v>
      </c>
      <c r="E6" s="13"/>
      <c r="F6" s="13"/>
      <c r="G6" s="13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1"/>
    </row>
    <row r="7" spans="1:20" x14ac:dyDescent="0.25">
      <c r="A7" s="12"/>
      <c r="B7" s="13"/>
      <c r="C7" s="13"/>
      <c r="D7" s="13"/>
      <c r="E7" s="13" t="s">
        <v>72</v>
      </c>
      <c r="F7" s="13"/>
      <c r="G7" s="13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1"/>
    </row>
    <row r="8" spans="1:20" x14ac:dyDescent="0.25">
      <c r="A8" s="12"/>
      <c r="B8" s="13"/>
      <c r="C8" s="13"/>
      <c r="D8" s="13"/>
      <c r="E8" s="13"/>
      <c r="F8" s="13" t="s">
        <v>73</v>
      </c>
      <c r="G8" s="13"/>
      <c r="H8" s="210">
        <v>2100000</v>
      </c>
      <c r="I8" s="210">
        <v>2100000</v>
      </c>
      <c r="J8" s="210">
        <v>2100000</v>
      </c>
      <c r="K8" s="210">
        <v>2100000</v>
      </c>
      <c r="L8" s="210">
        <v>1050000</v>
      </c>
      <c r="M8" s="210">
        <v>3225000</v>
      </c>
      <c r="N8" s="210">
        <v>2150000</v>
      </c>
      <c r="O8" s="210">
        <v>2150000</v>
      </c>
      <c r="P8" s="210">
        <v>2150000</v>
      </c>
      <c r="Q8" s="210">
        <v>2150000</v>
      </c>
      <c r="R8" s="210">
        <v>2150000</v>
      </c>
      <c r="S8" s="210">
        <v>2150000</v>
      </c>
      <c r="T8" s="211">
        <f t="shared" ref="T8:T29" si="2">SUM(I8:S8)</f>
        <v>23475000</v>
      </c>
    </row>
    <row r="9" spans="1:20" x14ac:dyDescent="0.25">
      <c r="A9" s="12"/>
      <c r="B9" s="13"/>
      <c r="C9" s="13"/>
      <c r="D9" s="13"/>
      <c r="E9" s="13"/>
      <c r="F9" s="13" t="s">
        <v>74</v>
      </c>
      <c r="G9" s="13"/>
      <c r="H9" s="210">
        <v>604748</v>
      </c>
      <c r="I9" s="210">
        <v>619443.19999999995</v>
      </c>
      <c r="J9" s="210">
        <v>619443.19999999995</v>
      </c>
      <c r="K9" s="210">
        <v>619443.19999999995</v>
      </c>
      <c r="L9" s="210">
        <v>619443.19999999995</v>
      </c>
      <c r="M9" s="210">
        <v>619443.19999999995</v>
      </c>
      <c r="N9" s="210">
        <v>619443.19999999995</v>
      </c>
      <c r="O9" s="210">
        <v>619443.19999999995</v>
      </c>
      <c r="P9" s="210">
        <v>619443.19999999995</v>
      </c>
      <c r="Q9" s="210">
        <v>619443.19999999995</v>
      </c>
      <c r="R9" s="210">
        <v>619443.19999999995</v>
      </c>
      <c r="S9" s="210">
        <v>619442.6</v>
      </c>
      <c r="T9" s="211">
        <f t="shared" si="2"/>
        <v>6813874.6000000006</v>
      </c>
    </row>
    <row r="10" spans="1:20" x14ac:dyDescent="0.25">
      <c r="A10" s="12"/>
      <c r="B10" s="13"/>
      <c r="C10" s="13"/>
      <c r="D10" s="13"/>
      <c r="E10" s="13"/>
      <c r="F10" s="13" t="s">
        <v>75</v>
      </c>
      <c r="G10" s="13"/>
      <c r="H10" s="210">
        <v>170000</v>
      </c>
      <c r="I10" s="210">
        <v>170000</v>
      </c>
      <c r="J10" s="210">
        <v>170000</v>
      </c>
      <c r="K10" s="210">
        <v>170000</v>
      </c>
      <c r="L10" s="210">
        <v>95000</v>
      </c>
      <c r="M10" s="210">
        <v>175000</v>
      </c>
      <c r="N10" s="210">
        <v>175000</v>
      </c>
      <c r="O10" s="210">
        <v>175000</v>
      </c>
      <c r="P10" s="210">
        <v>175000</v>
      </c>
      <c r="Q10" s="210">
        <v>175000</v>
      </c>
      <c r="R10" s="210">
        <v>175000</v>
      </c>
      <c r="S10" s="210">
        <v>175000</v>
      </c>
      <c r="T10" s="211">
        <f t="shared" si="2"/>
        <v>1830000</v>
      </c>
    </row>
    <row r="11" spans="1:20" x14ac:dyDescent="0.25">
      <c r="A11" s="12"/>
      <c r="B11" s="13"/>
      <c r="C11" s="13"/>
      <c r="D11" s="13"/>
      <c r="E11" s="13"/>
      <c r="F11" s="13" t="s">
        <v>76</v>
      </c>
      <c r="G11" s="13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1">
        <f t="shared" si="2"/>
        <v>0</v>
      </c>
    </row>
    <row r="12" spans="1:20" x14ac:dyDescent="0.25">
      <c r="A12" s="12"/>
      <c r="B12" s="13"/>
      <c r="C12" s="13"/>
      <c r="D12" s="13"/>
      <c r="E12" s="13"/>
      <c r="F12" s="13"/>
      <c r="G12" s="13" t="s">
        <v>77</v>
      </c>
      <c r="H12" s="210">
        <v>8154</v>
      </c>
      <c r="I12" s="210">
        <v>3930</v>
      </c>
      <c r="J12" s="210">
        <v>0</v>
      </c>
      <c r="K12" s="210">
        <v>3975</v>
      </c>
      <c r="L12" s="210">
        <v>10895</v>
      </c>
      <c r="M12" s="210">
        <v>3885</v>
      </c>
      <c r="N12" s="210">
        <v>3920</v>
      </c>
      <c r="O12" s="210">
        <v>3950</v>
      </c>
      <c r="P12" s="210">
        <v>4035</v>
      </c>
      <c r="Q12" s="210">
        <v>4015</v>
      </c>
      <c r="R12" s="210">
        <v>0</v>
      </c>
      <c r="S12" s="210">
        <v>7991.86</v>
      </c>
      <c r="T12" s="211">
        <f t="shared" si="2"/>
        <v>46596.86</v>
      </c>
    </row>
    <row r="13" spans="1:20" x14ac:dyDescent="0.25">
      <c r="A13" s="12"/>
      <c r="B13" s="13"/>
      <c r="C13" s="13"/>
      <c r="D13" s="13"/>
      <c r="E13" s="13"/>
      <c r="F13" s="13"/>
      <c r="G13" s="13" t="s">
        <v>78</v>
      </c>
      <c r="H13" s="210">
        <v>702150</v>
      </c>
      <c r="I13" s="210">
        <v>730875</v>
      </c>
      <c r="J13" s="210">
        <v>797355</v>
      </c>
      <c r="K13" s="210">
        <v>754740</v>
      </c>
      <c r="L13" s="210">
        <v>694240</v>
      </c>
      <c r="M13" s="210">
        <v>664625</v>
      </c>
      <c r="N13" s="210">
        <v>707430</v>
      </c>
      <c r="O13" s="210">
        <v>644930</v>
      </c>
      <c r="P13" s="210">
        <v>659290</v>
      </c>
      <c r="Q13" s="210">
        <v>657395</v>
      </c>
      <c r="R13" s="210">
        <v>681970</v>
      </c>
      <c r="S13" s="210">
        <v>696165</v>
      </c>
      <c r="T13" s="211">
        <f t="shared" si="2"/>
        <v>7689015</v>
      </c>
    </row>
    <row r="14" spans="1:20" ht="15.75" thickBot="1" x14ac:dyDescent="0.3">
      <c r="A14" s="12"/>
      <c r="B14" s="13"/>
      <c r="C14" s="13"/>
      <c r="D14" s="13"/>
      <c r="E14" s="13"/>
      <c r="F14" s="13"/>
      <c r="G14" s="13" t="s">
        <v>79</v>
      </c>
      <c r="H14" s="212">
        <v>688499</v>
      </c>
      <c r="I14" s="212">
        <v>394083</v>
      </c>
      <c r="J14" s="212">
        <v>0</v>
      </c>
      <c r="K14" s="212">
        <v>377132</v>
      </c>
      <c r="L14" s="212">
        <v>438452</v>
      </c>
      <c r="M14" s="210">
        <v>385901</v>
      </c>
      <c r="N14" s="210">
        <v>357924</v>
      </c>
      <c r="O14" s="210">
        <v>511718</v>
      </c>
      <c r="P14" s="210">
        <v>0</v>
      </c>
      <c r="Q14" s="210">
        <v>542976</v>
      </c>
      <c r="R14" s="210">
        <v>0</v>
      </c>
      <c r="S14" s="210">
        <v>281092</v>
      </c>
      <c r="T14" s="211">
        <f t="shared" si="2"/>
        <v>3289278</v>
      </c>
    </row>
    <row r="15" spans="1:20" ht="15.75" thickBot="1" x14ac:dyDescent="0.3">
      <c r="A15" s="7"/>
      <c r="B15" s="8"/>
      <c r="C15" s="8"/>
      <c r="D15" s="8"/>
      <c r="E15" s="8"/>
      <c r="F15" s="8" t="s">
        <v>80</v>
      </c>
      <c r="G15" s="8"/>
      <c r="H15" s="9">
        <f>SUM(H12:H14)</f>
        <v>1398803</v>
      </c>
      <c r="I15" s="9">
        <f t="shared" ref="I15:N15" si="3">SUM(I12:I14)</f>
        <v>1128888</v>
      </c>
      <c r="J15" s="9">
        <f t="shared" si="3"/>
        <v>797355</v>
      </c>
      <c r="K15" s="9">
        <f t="shared" si="3"/>
        <v>1135847</v>
      </c>
      <c r="L15" s="9">
        <f t="shared" si="3"/>
        <v>1143587</v>
      </c>
      <c r="M15" s="9">
        <f t="shared" si="3"/>
        <v>1054411</v>
      </c>
      <c r="N15" s="9">
        <f t="shared" si="3"/>
        <v>1069274</v>
      </c>
      <c r="O15" s="9">
        <f>SUM(O12:O14)</f>
        <v>1160598</v>
      </c>
      <c r="P15" s="9">
        <f>SUM(P12:P14)</f>
        <v>663325</v>
      </c>
      <c r="Q15" s="9">
        <f>SUM(Q12:Q14)</f>
        <v>1204386</v>
      </c>
      <c r="R15" s="9">
        <f>SUM(R12:R14)</f>
        <v>681970</v>
      </c>
      <c r="S15" s="9">
        <f>SUM(S12:S14)</f>
        <v>985248.86</v>
      </c>
      <c r="T15" s="207">
        <f>SUM(T12:T14)</f>
        <v>11024889.859999999</v>
      </c>
    </row>
    <row r="16" spans="1:20" ht="24.75" customHeight="1" x14ac:dyDescent="0.25">
      <c r="A16" s="12"/>
      <c r="B16" s="13"/>
      <c r="C16" s="13"/>
      <c r="D16" s="13"/>
      <c r="E16" s="13"/>
      <c r="F16" s="13" t="s">
        <v>81</v>
      </c>
      <c r="G16" s="13"/>
      <c r="H16" s="210">
        <v>600000</v>
      </c>
      <c r="I16" s="210">
        <v>600000</v>
      </c>
      <c r="J16" s="210">
        <v>600000</v>
      </c>
      <c r="K16" s="210">
        <v>618000</v>
      </c>
      <c r="L16" s="210">
        <v>618000</v>
      </c>
      <c r="M16" s="210">
        <v>618000</v>
      </c>
      <c r="N16" s="210">
        <v>618000</v>
      </c>
      <c r="O16" s="210">
        <v>618000</v>
      </c>
      <c r="P16" s="210">
        <v>618000</v>
      </c>
      <c r="Q16" s="210">
        <v>618000</v>
      </c>
      <c r="R16" s="210">
        <v>618000</v>
      </c>
      <c r="S16" s="210">
        <v>618000</v>
      </c>
      <c r="T16" s="211">
        <f t="shared" si="2"/>
        <v>6762000</v>
      </c>
    </row>
    <row r="17" spans="1:20" x14ac:dyDescent="0.25">
      <c r="A17" s="12"/>
      <c r="B17" s="13"/>
      <c r="C17" s="13"/>
      <c r="D17" s="13"/>
      <c r="E17" s="13"/>
      <c r="F17" s="13" t="s">
        <v>82</v>
      </c>
      <c r="G17" s="13"/>
      <c r="H17" s="210"/>
      <c r="I17" s="210"/>
      <c r="J17" s="210"/>
      <c r="K17" s="210"/>
      <c r="L17" s="210"/>
      <c r="M17" s="210"/>
      <c r="N17" s="210"/>
      <c r="O17" s="210" t="s">
        <v>4</v>
      </c>
      <c r="P17" s="210" t="s">
        <v>4</v>
      </c>
      <c r="Q17" s="210" t="s">
        <v>4</v>
      </c>
      <c r="R17" s="210" t="s">
        <v>4</v>
      </c>
      <c r="S17" s="210" t="s">
        <v>4</v>
      </c>
      <c r="T17" s="211" t="s">
        <v>167</v>
      </c>
    </row>
    <row r="18" spans="1:20" x14ac:dyDescent="0.25">
      <c r="A18" s="12"/>
      <c r="B18" s="13"/>
      <c r="C18" s="13"/>
      <c r="D18" s="13"/>
      <c r="E18" s="13"/>
      <c r="F18" s="13"/>
      <c r="G18" s="13" t="s">
        <v>83</v>
      </c>
      <c r="H18" s="210">
        <v>82688</v>
      </c>
      <c r="I18" s="210">
        <v>82688</v>
      </c>
      <c r="J18" s="210">
        <v>86821</v>
      </c>
      <c r="K18" s="210">
        <v>86823</v>
      </c>
      <c r="L18" s="210">
        <v>86823</v>
      </c>
      <c r="M18" s="210">
        <v>86823</v>
      </c>
      <c r="N18" s="210">
        <v>86823</v>
      </c>
      <c r="O18" s="210">
        <v>86823</v>
      </c>
      <c r="P18" s="210">
        <v>86823</v>
      </c>
      <c r="Q18" s="210">
        <v>86823</v>
      </c>
      <c r="R18" s="210">
        <v>86823</v>
      </c>
      <c r="S18" s="210">
        <v>86823</v>
      </c>
      <c r="T18" s="211">
        <f t="shared" si="2"/>
        <v>950916</v>
      </c>
    </row>
    <row r="19" spans="1:20" x14ac:dyDescent="0.25">
      <c r="A19" s="12"/>
      <c r="B19" s="13"/>
      <c r="C19" s="13"/>
      <c r="D19" s="13"/>
      <c r="E19" s="13"/>
      <c r="F19" s="13"/>
      <c r="G19" s="13" t="s">
        <v>140</v>
      </c>
      <c r="H19" s="210">
        <v>0</v>
      </c>
      <c r="I19" s="210">
        <v>0</v>
      </c>
      <c r="J19" s="210">
        <v>192562.4</v>
      </c>
      <c r="K19" s="210">
        <v>0</v>
      </c>
      <c r="L19" s="210">
        <v>0</v>
      </c>
      <c r="M19" s="210">
        <v>191345.2</v>
      </c>
      <c r="N19" s="210">
        <v>270724.8</v>
      </c>
      <c r="O19" s="210">
        <v>270240</v>
      </c>
      <c r="P19" s="210">
        <v>270240</v>
      </c>
      <c r="Q19" s="210">
        <v>0</v>
      </c>
      <c r="R19" s="210">
        <v>193800</v>
      </c>
      <c r="S19" s="210">
        <v>0</v>
      </c>
      <c r="T19" s="211">
        <f t="shared" si="2"/>
        <v>1388912.4</v>
      </c>
    </row>
    <row r="20" spans="1:20" x14ac:dyDescent="0.25">
      <c r="A20" s="12"/>
      <c r="B20" s="13"/>
      <c r="C20" s="13"/>
      <c r="D20" s="13"/>
      <c r="E20" s="13"/>
      <c r="F20" s="13"/>
      <c r="G20" s="13" t="s">
        <v>162</v>
      </c>
      <c r="H20" s="210">
        <v>0</v>
      </c>
      <c r="I20" s="210">
        <v>0</v>
      </c>
      <c r="J20" s="210">
        <v>0</v>
      </c>
      <c r="K20" s="210">
        <v>0</v>
      </c>
      <c r="L20" s="210">
        <v>0</v>
      </c>
      <c r="M20" s="210">
        <v>0</v>
      </c>
      <c r="N20" s="210">
        <v>1047679</v>
      </c>
      <c r="O20" s="210">
        <v>0</v>
      </c>
      <c r="P20" s="210">
        <v>0</v>
      </c>
      <c r="Q20" s="210">
        <v>0</v>
      </c>
      <c r="R20" s="210">
        <v>0</v>
      </c>
      <c r="S20" s="210">
        <v>0</v>
      </c>
      <c r="T20" s="211">
        <f t="shared" si="2"/>
        <v>1047679</v>
      </c>
    </row>
    <row r="21" spans="1:20" x14ac:dyDescent="0.25">
      <c r="A21" s="12"/>
      <c r="B21" s="13"/>
      <c r="C21" s="13"/>
      <c r="D21" s="13"/>
      <c r="E21" s="13"/>
      <c r="F21" s="13"/>
      <c r="G21" s="13" t="s">
        <v>146</v>
      </c>
      <c r="H21" s="210">
        <v>0</v>
      </c>
      <c r="I21" s="210">
        <v>0</v>
      </c>
      <c r="J21" s="210">
        <v>0</v>
      </c>
      <c r="K21" s="210">
        <v>76500</v>
      </c>
      <c r="L21" s="210">
        <v>0</v>
      </c>
      <c r="M21" s="210">
        <v>0</v>
      </c>
      <c r="N21" s="210">
        <v>0</v>
      </c>
      <c r="O21" s="210">
        <v>0</v>
      </c>
      <c r="P21" s="210">
        <v>0</v>
      </c>
      <c r="Q21" s="210">
        <v>0</v>
      </c>
      <c r="R21" s="210">
        <v>0</v>
      </c>
      <c r="S21" s="210">
        <v>0</v>
      </c>
      <c r="T21" s="211">
        <f t="shared" si="2"/>
        <v>76500</v>
      </c>
    </row>
    <row r="22" spans="1:20" x14ac:dyDescent="0.25">
      <c r="A22" s="12"/>
      <c r="B22" s="13"/>
      <c r="C22" s="13"/>
      <c r="D22" s="13"/>
      <c r="E22" s="13"/>
      <c r="F22" s="13"/>
      <c r="G22" s="13" t="s">
        <v>84</v>
      </c>
      <c r="H22" s="210">
        <v>270576</v>
      </c>
      <c r="I22" s="210">
        <v>271872</v>
      </c>
      <c r="J22" s="210">
        <v>271852.79999999999</v>
      </c>
      <c r="K22" s="210">
        <v>271603.20000000001</v>
      </c>
      <c r="L22" s="210">
        <v>269832</v>
      </c>
      <c r="M22" s="210">
        <v>281270.31</v>
      </c>
      <c r="N22" s="210">
        <v>0</v>
      </c>
      <c r="O22" s="210">
        <v>0</v>
      </c>
      <c r="P22" s="210">
        <v>0</v>
      </c>
      <c r="Q22" s="210">
        <v>275040</v>
      </c>
      <c r="R22" s="210">
        <v>289978</v>
      </c>
      <c r="S22" s="210">
        <v>306280</v>
      </c>
      <c r="T22" s="211">
        <f t="shared" si="2"/>
        <v>2237728.31</v>
      </c>
    </row>
    <row r="23" spans="1:20" ht="15.75" thickBot="1" x14ac:dyDescent="0.3">
      <c r="A23" s="12"/>
      <c r="B23" s="13"/>
      <c r="C23" s="13"/>
      <c r="D23" s="13"/>
      <c r="E23" s="13"/>
      <c r="F23" s="13"/>
      <c r="G23" s="13" t="s">
        <v>85</v>
      </c>
      <c r="H23" s="212">
        <v>24000</v>
      </c>
      <c r="I23" s="212">
        <v>23000</v>
      </c>
      <c r="J23" s="212">
        <v>24000</v>
      </c>
      <c r="K23" s="212">
        <v>46000</v>
      </c>
      <c r="L23" s="212">
        <v>0</v>
      </c>
      <c r="M23" s="210">
        <v>46000</v>
      </c>
      <c r="N23" s="210">
        <v>23000</v>
      </c>
      <c r="O23" s="210">
        <v>23000</v>
      </c>
      <c r="P23" s="210">
        <v>23000</v>
      </c>
      <c r="Q23" s="210">
        <v>17000</v>
      </c>
      <c r="R23" s="210">
        <v>17000</v>
      </c>
      <c r="S23" s="210">
        <v>17000</v>
      </c>
      <c r="T23" s="211">
        <f t="shared" si="2"/>
        <v>259000</v>
      </c>
    </row>
    <row r="24" spans="1:20" ht="15.75" thickBot="1" x14ac:dyDescent="0.3">
      <c r="A24" s="7"/>
      <c r="B24" s="8"/>
      <c r="C24" s="8"/>
      <c r="D24" s="8"/>
      <c r="E24" s="8"/>
      <c r="F24" s="8" t="s">
        <v>86</v>
      </c>
      <c r="G24" s="8"/>
      <c r="H24" s="9">
        <f>SUM(H18:H23)</f>
        <v>377264</v>
      </c>
      <c r="I24" s="9">
        <f t="shared" ref="I24:N24" si="4">SUM(I18:I23)</f>
        <v>377560</v>
      </c>
      <c r="J24" s="9">
        <f t="shared" si="4"/>
        <v>575236.19999999995</v>
      </c>
      <c r="K24" s="9">
        <f t="shared" si="4"/>
        <v>480926.2</v>
      </c>
      <c r="L24" s="9">
        <f t="shared" si="4"/>
        <v>356655</v>
      </c>
      <c r="M24" s="9">
        <f t="shared" si="4"/>
        <v>605438.51</v>
      </c>
      <c r="N24" s="9">
        <f t="shared" si="4"/>
        <v>1428226.8</v>
      </c>
      <c r="O24" s="9">
        <f>SUM(O18:O23)</f>
        <v>380063</v>
      </c>
      <c r="P24" s="9">
        <f>SUM(P18:P23)</f>
        <v>380063</v>
      </c>
      <c r="Q24" s="9">
        <f>SUM(Q18:Q23)</f>
        <v>378863</v>
      </c>
      <c r="R24" s="9">
        <f>SUM(R18:R23)</f>
        <v>587601</v>
      </c>
      <c r="S24" s="9">
        <f>SUM(S18:S23)</f>
        <v>410103</v>
      </c>
      <c r="T24" s="207">
        <f>SUM(T18:T23)</f>
        <v>5960735.71</v>
      </c>
    </row>
    <row r="25" spans="1:20" x14ac:dyDescent="0.25">
      <c r="A25" s="12"/>
      <c r="B25" s="13"/>
      <c r="C25" s="13"/>
      <c r="D25" s="13"/>
      <c r="E25" s="13"/>
      <c r="F25" s="13" t="s">
        <v>147</v>
      </c>
      <c r="G25" s="13"/>
      <c r="H25" s="210">
        <v>0</v>
      </c>
      <c r="I25" s="210">
        <v>0</v>
      </c>
      <c r="J25" s="210">
        <v>0</v>
      </c>
      <c r="K25" s="210">
        <v>1387606.5</v>
      </c>
      <c r="L25" s="210">
        <v>0</v>
      </c>
      <c r="M25" s="210">
        <v>0</v>
      </c>
      <c r="N25" s="210">
        <v>0</v>
      </c>
      <c r="O25" s="210">
        <v>0</v>
      </c>
      <c r="P25" s="210">
        <v>0</v>
      </c>
      <c r="Q25" s="210">
        <v>0</v>
      </c>
      <c r="R25" s="210">
        <v>0</v>
      </c>
      <c r="S25" s="210">
        <v>0</v>
      </c>
      <c r="T25" s="211">
        <f t="shared" si="2"/>
        <v>1387606.5</v>
      </c>
    </row>
    <row r="26" spans="1:20" ht="13.5" customHeight="1" x14ac:dyDescent="0.25">
      <c r="A26" s="12"/>
      <c r="B26" s="13"/>
      <c r="C26" s="13"/>
      <c r="D26" s="13"/>
      <c r="E26" s="13"/>
      <c r="F26" s="13" t="s">
        <v>87</v>
      </c>
      <c r="G26" s="13"/>
      <c r="H26" s="210">
        <v>100000</v>
      </c>
      <c r="I26" s="210">
        <v>0</v>
      </c>
      <c r="J26" s="210">
        <v>0</v>
      </c>
      <c r="K26" s="210">
        <v>0</v>
      </c>
      <c r="L26" s="210">
        <v>100000</v>
      </c>
      <c r="M26" s="210">
        <v>0</v>
      </c>
      <c r="N26" s="210">
        <v>0</v>
      </c>
      <c r="O26" s="210">
        <v>100000</v>
      </c>
      <c r="P26" s="210">
        <v>0</v>
      </c>
      <c r="Q26" s="210">
        <v>0</v>
      </c>
      <c r="R26" s="210">
        <v>0</v>
      </c>
      <c r="S26" s="210">
        <v>100000</v>
      </c>
      <c r="T26" s="211">
        <f t="shared" si="2"/>
        <v>300000</v>
      </c>
    </row>
    <row r="27" spans="1:20" ht="15" customHeight="1" x14ac:dyDescent="0.25">
      <c r="A27" s="12"/>
      <c r="B27" s="13"/>
      <c r="C27" s="13"/>
      <c r="D27" s="13"/>
      <c r="E27" s="13"/>
      <c r="F27" s="13" t="s">
        <v>141</v>
      </c>
      <c r="G27" s="13"/>
      <c r="H27" s="210">
        <v>0</v>
      </c>
      <c r="I27" s="210">
        <v>0</v>
      </c>
      <c r="J27" s="210">
        <v>625000</v>
      </c>
      <c r="K27" s="210">
        <v>0</v>
      </c>
      <c r="L27" s="210">
        <v>0</v>
      </c>
      <c r="M27" s="210">
        <v>0</v>
      </c>
      <c r="N27" s="210">
        <v>0</v>
      </c>
      <c r="O27" s="210">
        <v>0</v>
      </c>
      <c r="P27" s="210">
        <v>0</v>
      </c>
      <c r="Q27" s="210">
        <v>0</v>
      </c>
      <c r="R27" s="210">
        <v>0</v>
      </c>
      <c r="S27" s="210">
        <v>0</v>
      </c>
      <c r="T27" s="211">
        <f t="shared" si="2"/>
        <v>625000</v>
      </c>
    </row>
    <row r="28" spans="1:20" ht="15" customHeight="1" x14ac:dyDescent="0.25">
      <c r="A28" s="12"/>
      <c r="B28" s="13"/>
      <c r="C28" s="13"/>
      <c r="D28" s="13"/>
      <c r="E28" s="13"/>
      <c r="F28" s="13" t="s">
        <v>149</v>
      </c>
      <c r="G28" s="13"/>
      <c r="H28" s="210">
        <v>0</v>
      </c>
      <c r="I28" s="210">
        <v>0</v>
      </c>
      <c r="J28" s="210">
        <v>0</v>
      </c>
      <c r="K28" s="210">
        <v>207065</v>
      </c>
      <c r="L28" s="210">
        <v>0</v>
      </c>
      <c r="M28" s="210">
        <v>165000</v>
      </c>
      <c r="N28" s="210">
        <v>0</v>
      </c>
      <c r="O28" s="210">
        <v>0</v>
      </c>
      <c r="P28" s="210">
        <v>0</v>
      </c>
      <c r="Q28" s="210">
        <v>0</v>
      </c>
      <c r="R28" s="210">
        <v>0</v>
      </c>
      <c r="S28" s="210">
        <v>0</v>
      </c>
      <c r="T28" s="211">
        <f t="shared" si="2"/>
        <v>372065</v>
      </c>
    </row>
    <row r="29" spans="1:20" ht="15" customHeight="1" thickBot="1" x14ac:dyDescent="0.3">
      <c r="A29" s="12"/>
      <c r="B29" s="13"/>
      <c r="C29" s="13"/>
      <c r="D29" s="13"/>
      <c r="E29" s="13"/>
      <c r="F29" s="13" t="s">
        <v>159</v>
      </c>
      <c r="G29" s="13"/>
      <c r="H29" s="210">
        <v>0</v>
      </c>
      <c r="I29" s="210">
        <v>0</v>
      </c>
      <c r="J29" s="210">
        <v>0</v>
      </c>
      <c r="K29" s="210">
        <v>0</v>
      </c>
      <c r="L29" s="210">
        <v>0</v>
      </c>
      <c r="M29" s="210">
        <v>5402783.1299999999</v>
      </c>
      <c r="N29" s="210">
        <v>0</v>
      </c>
      <c r="O29" s="210">
        <v>0</v>
      </c>
      <c r="P29" s="210">
        <v>0</v>
      </c>
      <c r="Q29" s="210">
        <v>0</v>
      </c>
      <c r="R29" s="210">
        <v>0</v>
      </c>
      <c r="S29" s="210">
        <v>0</v>
      </c>
      <c r="T29" s="211">
        <f t="shared" si="2"/>
        <v>5402783.1299999999</v>
      </c>
    </row>
    <row r="30" spans="1:20" ht="15.75" thickBot="1" x14ac:dyDescent="0.3">
      <c r="A30" s="7"/>
      <c r="B30" s="8"/>
      <c r="C30" s="8"/>
      <c r="D30" s="8"/>
      <c r="E30" s="8" t="s">
        <v>88</v>
      </c>
      <c r="F30" s="8"/>
      <c r="G30" s="8"/>
      <c r="H30" s="9">
        <f>ROUND(SUM(H7:H10)+SUM(H15:H16)+SUM(H24:H28),5)</f>
        <v>5350815</v>
      </c>
      <c r="I30" s="9">
        <f t="shared" ref="I30:L30" si="5">ROUND(SUM(I7:I10)+SUM(I15:I16)+SUM(I24:I28),5)</f>
        <v>4995891.2000000002</v>
      </c>
      <c r="J30" s="9">
        <f t="shared" si="5"/>
        <v>5487034.4000000004</v>
      </c>
      <c r="K30" s="9">
        <f t="shared" si="5"/>
        <v>6718887.9000000004</v>
      </c>
      <c r="L30" s="9">
        <f t="shared" si="5"/>
        <v>3982685.2</v>
      </c>
      <c r="M30" s="9">
        <f>ROUND(SUM(M7:M10)+SUM(M15:M16)+SUM(M24:M29),5)</f>
        <v>11865075.84</v>
      </c>
      <c r="N30" s="9">
        <f t="shared" ref="N30:O30" si="6">ROUND(SUM(N7:N10)+SUM(N15:N16)+SUM(N24:N29),5)</f>
        <v>6059944</v>
      </c>
      <c r="O30" s="9">
        <f t="shared" si="6"/>
        <v>5203104.2</v>
      </c>
      <c r="P30" s="9">
        <f t="shared" ref="P30" si="7">ROUND(SUM(P7:P10)+SUM(P15:P16)+SUM(P24:P29),5)</f>
        <v>4605831.2</v>
      </c>
      <c r="Q30" s="9">
        <f>ROUND(SUM(Q7:Q10)+SUM(Q15:Q16)+SUM(Q24:Q29),5)</f>
        <v>5145692.2</v>
      </c>
      <c r="R30" s="9">
        <f>ROUND(SUM(R7:R10)+SUM(R15:R16)+SUM(R24:R29),5)</f>
        <v>4832014.2</v>
      </c>
      <c r="S30" s="9">
        <f>ROUND(SUM(S7:S10)+SUM(S15:S16)+SUM(S24:S29),5)</f>
        <v>5057794.46</v>
      </c>
      <c r="T30" s="207">
        <f>SUM(T8:T10,T15,T16,T24,T25:T29)</f>
        <v>63953954.800000004</v>
      </c>
    </row>
    <row r="31" spans="1:20" ht="21.75" customHeight="1" x14ac:dyDescent="0.25">
      <c r="A31" s="12"/>
      <c r="B31" s="13"/>
      <c r="C31" s="13"/>
      <c r="D31" s="13"/>
      <c r="E31" s="13" t="s">
        <v>89</v>
      </c>
      <c r="F31" s="13"/>
      <c r="G31" s="13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1"/>
    </row>
    <row r="32" spans="1:20" ht="15.75" customHeight="1" x14ac:dyDescent="0.25">
      <c r="A32" s="12"/>
      <c r="B32" s="13"/>
      <c r="C32" s="13"/>
      <c r="D32" s="13"/>
      <c r="E32" s="13"/>
      <c r="F32" s="13" t="s">
        <v>142</v>
      </c>
      <c r="G32" s="13"/>
      <c r="H32" s="210"/>
      <c r="I32" s="210"/>
      <c r="J32" s="210">
        <v>74711.7</v>
      </c>
      <c r="K32" s="210">
        <v>0</v>
      </c>
      <c r="L32" s="210">
        <v>0</v>
      </c>
      <c r="M32" s="210">
        <v>79412.7</v>
      </c>
      <c r="N32" s="210">
        <v>0</v>
      </c>
      <c r="O32" s="210">
        <v>142314.15</v>
      </c>
      <c r="P32" s="210">
        <v>0</v>
      </c>
      <c r="Q32" s="210">
        <v>0</v>
      </c>
      <c r="R32" s="210">
        <v>69449.8</v>
      </c>
      <c r="S32" s="210">
        <v>0</v>
      </c>
      <c r="T32" s="211">
        <f t="shared" ref="T32:T37" si="8">SUM(I32:S32)</f>
        <v>365888.35</v>
      </c>
    </row>
    <row r="33" spans="1:20" ht="12.75" customHeight="1" x14ac:dyDescent="0.25">
      <c r="A33" s="12"/>
      <c r="B33" s="13"/>
      <c r="C33" s="13"/>
      <c r="D33" s="13"/>
      <c r="E33" s="13"/>
      <c r="F33" s="13" t="s">
        <v>90</v>
      </c>
      <c r="G33" s="13"/>
      <c r="H33" s="210">
        <v>93236.99</v>
      </c>
      <c r="I33" s="210">
        <v>492000</v>
      </c>
      <c r="J33" s="210">
        <v>864379.89</v>
      </c>
      <c r="K33" s="210">
        <v>364385</v>
      </c>
      <c r="L33" s="210">
        <v>193941.75</v>
      </c>
      <c r="M33" s="210">
        <v>96210.04</v>
      </c>
      <c r="N33" s="210">
        <v>265000</v>
      </c>
      <c r="O33" s="210">
        <v>220000</v>
      </c>
      <c r="P33" s="210">
        <v>429887.57</v>
      </c>
      <c r="Q33" s="210">
        <v>0</v>
      </c>
      <c r="R33" s="210">
        <v>205187.75</v>
      </c>
      <c r="S33" s="210">
        <f>394250+30000</f>
        <v>424250</v>
      </c>
      <c r="T33" s="211">
        <f t="shared" si="8"/>
        <v>3555242</v>
      </c>
    </row>
    <row r="34" spans="1:20" x14ac:dyDescent="0.25">
      <c r="A34" s="12"/>
      <c r="B34" s="13"/>
      <c r="C34" s="13"/>
      <c r="D34" s="13"/>
      <c r="E34" s="13"/>
      <c r="F34" s="13" t="s">
        <v>91</v>
      </c>
      <c r="G34" s="13"/>
      <c r="H34" s="210">
        <v>453000</v>
      </c>
      <c r="I34" s="210">
        <v>0</v>
      </c>
      <c r="J34" s="210">
        <v>81198.94</v>
      </c>
      <c r="K34" s="210">
        <v>80000</v>
      </c>
      <c r="L34" s="210">
        <v>552000</v>
      </c>
      <c r="M34" s="210">
        <v>-175000</v>
      </c>
      <c r="N34" s="210">
        <v>247593.42</v>
      </c>
      <c r="O34" s="210">
        <v>938252.23</v>
      </c>
      <c r="P34" s="210">
        <v>35000</v>
      </c>
      <c r="Q34" s="210">
        <v>0</v>
      </c>
      <c r="R34" s="210">
        <v>17284</v>
      </c>
      <c r="S34" s="210">
        <v>245520</v>
      </c>
      <c r="T34" s="211">
        <f t="shared" si="8"/>
        <v>2021848.5899999999</v>
      </c>
    </row>
    <row r="35" spans="1:20" x14ac:dyDescent="0.25">
      <c r="A35" s="12"/>
      <c r="B35" s="13"/>
      <c r="C35" s="13"/>
      <c r="D35" s="13"/>
      <c r="E35" s="13"/>
      <c r="F35" s="13" t="s">
        <v>92</v>
      </c>
      <c r="G35" s="13"/>
      <c r="H35" s="210">
        <v>113300.07</v>
      </c>
      <c r="I35" s="210">
        <v>0</v>
      </c>
      <c r="J35" s="210">
        <v>0</v>
      </c>
      <c r="K35" s="210">
        <v>0</v>
      </c>
      <c r="L35" s="210">
        <v>0</v>
      </c>
      <c r="M35" s="210">
        <v>0</v>
      </c>
      <c r="N35" s="210">
        <v>285850</v>
      </c>
      <c r="O35" s="210">
        <v>95000</v>
      </c>
      <c r="P35" s="210">
        <v>32000</v>
      </c>
      <c r="Q35" s="210">
        <v>95000</v>
      </c>
      <c r="R35" s="210">
        <v>59500.09</v>
      </c>
      <c r="S35" s="210">
        <v>0</v>
      </c>
      <c r="T35" s="211">
        <f t="shared" si="8"/>
        <v>567350.09</v>
      </c>
    </row>
    <row r="36" spans="1:20" x14ac:dyDescent="0.25">
      <c r="A36" s="12"/>
      <c r="B36" s="13"/>
      <c r="C36" s="13"/>
      <c r="D36" s="13"/>
      <c r="E36" s="13"/>
      <c r="F36" s="13" t="s">
        <v>148</v>
      </c>
      <c r="G36" s="13"/>
      <c r="H36" s="210">
        <v>0</v>
      </c>
      <c r="I36" s="210">
        <v>0</v>
      </c>
      <c r="J36" s="210">
        <v>0</v>
      </c>
      <c r="K36" s="210">
        <v>31728</v>
      </c>
      <c r="L36" s="210">
        <v>17325</v>
      </c>
      <c r="M36" s="210">
        <v>0</v>
      </c>
      <c r="N36" s="210">
        <v>0</v>
      </c>
      <c r="O36" s="210">
        <v>0</v>
      </c>
      <c r="P36" s="210">
        <v>0</v>
      </c>
      <c r="Q36" s="210">
        <v>0</v>
      </c>
      <c r="R36" s="210">
        <v>0</v>
      </c>
      <c r="S36" s="210">
        <v>0</v>
      </c>
      <c r="T36" s="211">
        <f t="shared" si="8"/>
        <v>49053</v>
      </c>
    </row>
    <row r="37" spans="1:20" ht="15.75" thickBot="1" x14ac:dyDescent="0.3">
      <c r="A37" s="12"/>
      <c r="B37" s="13"/>
      <c r="C37" s="13"/>
      <c r="D37" s="13"/>
      <c r="E37" s="13"/>
      <c r="F37" s="13" t="s">
        <v>93</v>
      </c>
      <c r="G37" s="13"/>
      <c r="H37" s="210">
        <v>55000</v>
      </c>
      <c r="I37" s="210">
        <v>14475</v>
      </c>
      <c r="J37" s="210">
        <v>0</v>
      </c>
      <c r="K37" s="210">
        <v>340000</v>
      </c>
      <c r="L37" s="210">
        <v>226000</v>
      </c>
      <c r="M37" s="210">
        <v>197850</v>
      </c>
      <c r="N37" s="210">
        <v>358384</v>
      </c>
      <c r="O37" s="210">
        <v>0</v>
      </c>
      <c r="P37" s="210">
        <v>0</v>
      </c>
      <c r="Q37" s="210">
        <v>103545</v>
      </c>
      <c r="R37" s="210">
        <v>0</v>
      </c>
      <c r="S37" s="210">
        <v>362900</v>
      </c>
      <c r="T37" s="211">
        <f t="shared" si="8"/>
        <v>1603154</v>
      </c>
    </row>
    <row r="38" spans="1:20" ht="15.75" thickBot="1" x14ac:dyDescent="0.3">
      <c r="A38" s="7"/>
      <c r="B38" s="8"/>
      <c r="C38" s="8"/>
      <c r="D38" s="8"/>
      <c r="E38" s="8" t="s">
        <v>94</v>
      </c>
      <c r="F38" s="8"/>
      <c r="G38" s="8"/>
      <c r="H38" s="9">
        <f t="shared" ref="H38:N38" si="9">ROUND(SUM(H31:H37),5)</f>
        <v>714537.06</v>
      </c>
      <c r="I38" s="9">
        <f t="shared" si="9"/>
        <v>506475</v>
      </c>
      <c r="J38" s="9">
        <f t="shared" si="9"/>
        <v>1020290.53</v>
      </c>
      <c r="K38" s="9">
        <f t="shared" si="9"/>
        <v>816113</v>
      </c>
      <c r="L38" s="9">
        <f t="shared" si="9"/>
        <v>989266.75</v>
      </c>
      <c r="M38" s="9">
        <f t="shared" si="9"/>
        <v>198472.74</v>
      </c>
      <c r="N38" s="9">
        <f t="shared" si="9"/>
        <v>1156827.42</v>
      </c>
      <c r="O38" s="9">
        <f>ROUND(SUM(O31:O37),5)</f>
        <v>1395566.38</v>
      </c>
      <c r="P38" s="9">
        <f>ROUND(SUM(P31:P37),5)</f>
        <v>496887.57</v>
      </c>
      <c r="Q38" s="9">
        <f>ROUND(SUM(Q31:Q37),5)</f>
        <v>198545</v>
      </c>
      <c r="R38" s="9">
        <f>ROUND(SUM(R31:R37),5)</f>
        <v>351421.64</v>
      </c>
      <c r="S38" s="9">
        <f>ROUND(SUM(S31:S37),5)</f>
        <v>1032670</v>
      </c>
      <c r="T38" s="207">
        <f>ROUND(SUM(T31:T37),5)</f>
        <v>8162536.0300000003</v>
      </c>
    </row>
    <row r="39" spans="1:20" ht="30" customHeight="1" thickBot="1" x14ac:dyDescent="0.3">
      <c r="A39" s="7"/>
      <c r="B39" s="8"/>
      <c r="C39" s="8"/>
      <c r="D39" s="8" t="s">
        <v>3</v>
      </c>
      <c r="E39" s="8"/>
      <c r="F39" s="8"/>
      <c r="G39" s="8"/>
      <c r="H39" s="9">
        <f>ROUND(H6+H30+H38,5)</f>
        <v>6065352.0599999996</v>
      </c>
      <c r="I39" s="9">
        <f>ROUND(I6+I30+I38,5)</f>
        <v>5502366.2000000002</v>
      </c>
      <c r="J39" s="9">
        <f>ROUND(J6+J30+J38,5)</f>
        <v>6507324.9299999997</v>
      </c>
      <c r="K39" s="9">
        <f>ROUND(K6+K30+K38,5)</f>
        <v>7535000.9000000004</v>
      </c>
      <c r="L39" s="9">
        <f>ROUND(L6+L30+L38,5)</f>
        <v>4971951.95</v>
      </c>
      <c r="M39" s="9">
        <f t="shared" ref="M39:N39" si="10">ROUND(M6+M30+M38,5)</f>
        <v>12063548.58</v>
      </c>
      <c r="N39" s="9">
        <f t="shared" si="10"/>
        <v>7216771.4199999999</v>
      </c>
      <c r="O39" s="9">
        <f t="shared" ref="O39:P39" si="11">ROUND(O6+O30+O38,5)</f>
        <v>6598670.5800000001</v>
      </c>
      <c r="P39" s="9">
        <f t="shared" si="11"/>
        <v>5102718.7699999996</v>
      </c>
      <c r="Q39" s="9">
        <f t="shared" ref="Q39:R39" si="12">ROUND(Q6+Q30+Q38,5)</f>
        <v>5344237.2</v>
      </c>
      <c r="R39" s="9">
        <f t="shared" si="12"/>
        <v>5183435.84</v>
      </c>
      <c r="S39" s="9">
        <f t="shared" ref="S39" si="13">ROUND(S6+S30+S38,5)</f>
        <v>6090464.46</v>
      </c>
      <c r="T39" s="207">
        <f>ROUND(T6+T30+T38,5)</f>
        <v>72116490.829999998</v>
      </c>
    </row>
    <row r="40" spans="1:20" ht="30" customHeight="1" thickBot="1" x14ac:dyDescent="0.3">
      <c r="A40" s="10"/>
      <c r="B40" s="11" t="s">
        <v>107</v>
      </c>
      <c r="C40" s="11"/>
      <c r="D40" s="11"/>
      <c r="E40" s="11"/>
      <c r="F40" s="11"/>
      <c r="G40" s="11"/>
      <c r="H40" s="9">
        <f>+H5-H39</f>
        <v>-298068.05999999959</v>
      </c>
      <c r="I40" s="9">
        <f>+I5-I39</f>
        <v>264917.79999999981</v>
      </c>
      <c r="J40" s="9">
        <f>+J5-J39</f>
        <v>-740040.9299999997</v>
      </c>
      <c r="K40" s="9">
        <f>+K5-K39</f>
        <v>-944805.49000000022</v>
      </c>
      <c r="L40" s="9">
        <f>+L5-L39</f>
        <v>1618243.46</v>
      </c>
      <c r="M40" s="9">
        <f t="shared" ref="M40:N40" si="14">+M5-M39</f>
        <v>-5473353.1699999999</v>
      </c>
      <c r="N40" s="9">
        <f t="shared" si="14"/>
        <v>-626576.00999999978</v>
      </c>
      <c r="O40" s="9">
        <f t="shared" ref="O40:P40" si="15">+O5-O39</f>
        <v>-8475.1699999999255</v>
      </c>
      <c r="P40" s="9">
        <f t="shared" si="15"/>
        <v>1487476.6400000006</v>
      </c>
      <c r="Q40" s="9">
        <f t="shared" ref="Q40:R40" si="16">+Q5-Q39</f>
        <v>1245958.21</v>
      </c>
      <c r="R40" s="9">
        <f t="shared" si="16"/>
        <v>1406759.5700000003</v>
      </c>
      <c r="S40" s="9">
        <f t="shared" ref="S40" si="17">+S5-S39</f>
        <v>499730.95000000019</v>
      </c>
      <c r="T40" s="207">
        <f>+T5-T39</f>
        <v>-1270164.1400000155</v>
      </c>
    </row>
    <row r="41" spans="1:20" x14ac:dyDescent="0.25">
      <c r="A41" s="12"/>
      <c r="B41" s="13"/>
      <c r="C41" s="13" t="s">
        <v>108</v>
      </c>
      <c r="D41" s="13"/>
      <c r="E41" s="13"/>
      <c r="F41" s="13"/>
      <c r="G41" s="13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1"/>
    </row>
    <row r="42" spans="1:20" x14ac:dyDescent="0.25">
      <c r="A42" s="12"/>
      <c r="B42" s="13"/>
      <c r="C42" s="13"/>
      <c r="D42" s="13" t="s">
        <v>95</v>
      </c>
      <c r="E42" s="13"/>
      <c r="F42" s="13"/>
      <c r="G42" s="13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1"/>
    </row>
    <row r="43" spans="1:20" x14ac:dyDescent="0.25">
      <c r="A43" s="12"/>
      <c r="B43" s="13"/>
      <c r="C43" s="13"/>
      <c r="D43" s="13"/>
      <c r="E43" s="13" t="s">
        <v>96</v>
      </c>
      <c r="F43" s="13"/>
      <c r="G43" s="13"/>
      <c r="H43" s="210">
        <v>0</v>
      </c>
      <c r="I43" s="210">
        <v>587.28</v>
      </c>
      <c r="J43" s="210">
        <v>0</v>
      </c>
      <c r="K43" s="210">
        <v>0</v>
      </c>
      <c r="L43" s="210">
        <v>853.84</v>
      </c>
      <c r="M43" s="210">
        <v>0</v>
      </c>
      <c r="N43" s="210">
        <v>0</v>
      </c>
      <c r="O43" s="210">
        <v>0</v>
      </c>
      <c r="P43" s="210">
        <v>0</v>
      </c>
      <c r="Q43" s="210">
        <v>0</v>
      </c>
      <c r="R43" s="210">
        <v>0</v>
      </c>
      <c r="S43" s="210">
        <v>0</v>
      </c>
      <c r="T43" s="211">
        <f t="shared" ref="T43" si="18">SUM(I43:S43)</f>
        <v>1441.12</v>
      </c>
    </row>
    <row r="44" spans="1:20" ht="15.75" thickBot="1" x14ac:dyDescent="0.3">
      <c r="A44" s="241"/>
      <c r="B44" s="242"/>
      <c r="C44" s="242"/>
      <c r="D44" s="242"/>
      <c r="E44" s="242" t="s">
        <v>97</v>
      </c>
      <c r="F44" s="242"/>
      <c r="G44" s="242"/>
      <c r="H44" s="212">
        <v>52094.44</v>
      </c>
      <c r="I44" s="212">
        <v>2565.27</v>
      </c>
      <c r="J44" s="212">
        <v>51149.7</v>
      </c>
      <c r="K44" s="212">
        <v>2.5099999999999998</v>
      </c>
      <c r="L44" s="212">
        <v>0</v>
      </c>
      <c r="M44" s="212">
        <v>18895.82</v>
      </c>
      <c r="N44" s="212">
        <v>0</v>
      </c>
      <c r="O44" s="212">
        <v>3702.81</v>
      </c>
      <c r="P44" s="212">
        <v>21725.24</v>
      </c>
      <c r="Q44" s="212">
        <v>55188.44</v>
      </c>
      <c r="R44" s="212">
        <v>170228.9</v>
      </c>
      <c r="S44" s="212">
        <v>0</v>
      </c>
      <c r="T44" s="214">
        <f>SUM(I44:S44)</f>
        <v>323458.68999999994</v>
      </c>
    </row>
    <row r="45" spans="1:20" x14ac:dyDescent="0.25">
      <c r="A45" s="12"/>
      <c r="B45" s="13"/>
      <c r="C45" s="13"/>
      <c r="D45" s="13"/>
      <c r="E45" s="13" t="s">
        <v>98</v>
      </c>
      <c r="F45" s="13"/>
      <c r="G45" s="13"/>
      <c r="H45" s="210">
        <v>262839.45</v>
      </c>
      <c r="I45" s="210">
        <v>139799.39000000001</v>
      </c>
      <c r="J45" s="210">
        <v>101275.69</v>
      </c>
      <c r="K45" s="210">
        <v>453280.76</v>
      </c>
      <c r="L45" s="210">
        <v>153645.14000000001</v>
      </c>
      <c r="M45" s="210">
        <v>230035.65</v>
      </c>
      <c r="N45" s="210">
        <v>95565.36</v>
      </c>
      <c r="O45" s="210">
        <v>101311.19</v>
      </c>
      <c r="P45" s="210">
        <v>159198.94</v>
      </c>
      <c r="Q45" s="210">
        <v>192526.31</v>
      </c>
      <c r="R45" s="210">
        <v>187755.57</v>
      </c>
      <c r="S45" s="210">
        <v>192010.74</v>
      </c>
      <c r="T45" s="211">
        <f>SUM(I45:S45)</f>
        <v>2006404.7400000002</v>
      </c>
    </row>
    <row r="46" spans="1:20" ht="15.75" thickBot="1" x14ac:dyDescent="0.3">
      <c r="A46" s="12"/>
      <c r="B46" s="13"/>
      <c r="C46" s="13"/>
      <c r="D46" s="13"/>
      <c r="E46" s="13" t="s">
        <v>99</v>
      </c>
      <c r="F46" s="13"/>
      <c r="G46" s="13"/>
      <c r="H46" s="210">
        <v>0</v>
      </c>
      <c r="I46" s="210">
        <v>50400</v>
      </c>
      <c r="J46" s="210">
        <v>0</v>
      </c>
      <c r="K46" s="210">
        <v>267000</v>
      </c>
      <c r="L46" s="210">
        <v>0</v>
      </c>
      <c r="M46" s="210">
        <v>0</v>
      </c>
      <c r="N46" s="210">
        <v>30255</v>
      </c>
      <c r="O46" s="210">
        <v>0</v>
      </c>
      <c r="P46" s="210">
        <v>0</v>
      </c>
      <c r="Q46" s="210">
        <v>43600</v>
      </c>
      <c r="R46" s="210">
        <v>130981</v>
      </c>
      <c r="S46" s="210">
        <v>0</v>
      </c>
      <c r="T46" s="211">
        <f>SUM(I46:S46)</f>
        <v>522236</v>
      </c>
    </row>
    <row r="47" spans="1:20" ht="15.75" thickBot="1" x14ac:dyDescent="0.3">
      <c r="A47" s="7"/>
      <c r="B47" s="8"/>
      <c r="C47" s="8"/>
      <c r="D47" s="8" t="s">
        <v>100</v>
      </c>
      <c r="E47" s="8"/>
      <c r="F47" s="8"/>
      <c r="G47" s="8"/>
      <c r="H47" s="9">
        <f>ROUND(SUM(H42:H46),5)</f>
        <v>314933.89</v>
      </c>
      <c r="I47" s="9">
        <f>ROUND(SUM(I42:I46),5)</f>
        <v>193351.94</v>
      </c>
      <c r="J47" s="9">
        <f>ROUND(SUM(J42:J46),5)</f>
        <v>152425.39000000001</v>
      </c>
      <c r="K47" s="9">
        <f>ROUND(SUM(K42:K46),5)</f>
        <v>720283.27</v>
      </c>
      <c r="L47" s="9">
        <f>ROUND(SUM(L42:L46),5)</f>
        <v>154498.98000000001</v>
      </c>
      <c r="M47" s="9">
        <f>SUM(M44:M46)</f>
        <v>248931.47</v>
      </c>
      <c r="N47" s="9">
        <f>SUM(N45:N46)</f>
        <v>125820.36</v>
      </c>
      <c r="O47" s="9">
        <f>SUM(O43:O46)</f>
        <v>105014</v>
      </c>
      <c r="P47" s="9">
        <f>SUM(P43:P46)</f>
        <v>180924.18</v>
      </c>
      <c r="Q47" s="9">
        <f>SUM(Q43:Q46)</f>
        <v>291314.75</v>
      </c>
      <c r="R47" s="9">
        <f>SUM(R43:R46)</f>
        <v>488965.47</v>
      </c>
      <c r="S47" s="9">
        <f>SUM(S43:S46)</f>
        <v>192010.74</v>
      </c>
      <c r="T47" s="207">
        <f>ROUND(SUM(T42:T46),5)</f>
        <v>2853540.55</v>
      </c>
    </row>
    <row r="48" spans="1:20" ht="21" customHeight="1" thickBot="1" x14ac:dyDescent="0.3">
      <c r="A48" s="221"/>
      <c r="B48" s="240"/>
      <c r="C48" s="240" t="s">
        <v>109</v>
      </c>
      <c r="D48" s="240"/>
      <c r="E48" s="240"/>
      <c r="F48" s="240"/>
      <c r="G48" s="24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2"/>
    </row>
    <row r="49" spans="1:20" x14ac:dyDescent="0.25">
      <c r="A49" s="12"/>
      <c r="B49" s="13"/>
      <c r="C49" s="13"/>
      <c r="D49" s="13" t="s">
        <v>101</v>
      </c>
      <c r="E49" s="13"/>
      <c r="F49" s="13"/>
      <c r="G49" s="13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1"/>
    </row>
    <row r="50" spans="1:20" x14ac:dyDescent="0.25">
      <c r="A50" s="12"/>
      <c r="B50" s="13"/>
      <c r="C50" s="13"/>
      <c r="D50" s="13"/>
      <c r="E50" s="13" t="s">
        <v>102</v>
      </c>
      <c r="F50" s="13"/>
      <c r="G50" s="13"/>
      <c r="H50" s="210">
        <v>0</v>
      </c>
      <c r="I50" s="210">
        <v>17051.509999999998</v>
      </c>
      <c r="J50" s="210">
        <v>41612.07</v>
      </c>
      <c r="K50" s="210">
        <v>53419.15</v>
      </c>
      <c r="L50" s="210">
        <v>13260.94</v>
      </c>
      <c r="M50" s="210">
        <v>7799.17</v>
      </c>
      <c r="N50" s="210">
        <v>10226.14</v>
      </c>
      <c r="O50" s="210">
        <v>4489.6000000000004</v>
      </c>
      <c r="P50" s="210">
        <v>1183.67</v>
      </c>
      <c r="Q50" s="210">
        <v>0</v>
      </c>
      <c r="R50" s="210">
        <v>6984.58</v>
      </c>
      <c r="S50" s="210">
        <v>61759.76</v>
      </c>
      <c r="T50" s="211">
        <f>SUM(I50:S50)</f>
        <v>217786.59000000005</v>
      </c>
    </row>
    <row r="51" spans="1:20" ht="15.75" thickBot="1" x14ac:dyDescent="0.3">
      <c r="A51" s="12"/>
      <c r="B51" s="13"/>
      <c r="C51" s="13"/>
      <c r="D51" s="13"/>
      <c r="E51" s="13" t="s">
        <v>103</v>
      </c>
      <c r="F51" s="13"/>
      <c r="G51" s="13"/>
      <c r="H51" s="210">
        <v>2007.5</v>
      </c>
      <c r="I51" s="210">
        <v>287.5</v>
      </c>
      <c r="J51" s="210">
        <v>2591.5</v>
      </c>
      <c r="K51" s="210">
        <v>2287</v>
      </c>
      <c r="L51" s="210">
        <v>3142</v>
      </c>
      <c r="M51" s="210">
        <v>3714</v>
      </c>
      <c r="N51" s="210">
        <v>4831</v>
      </c>
      <c r="O51" s="210">
        <v>4291</v>
      </c>
      <c r="P51" s="210">
        <v>3448</v>
      </c>
      <c r="Q51" s="210">
        <v>3212.5</v>
      </c>
      <c r="R51" s="210">
        <v>3618</v>
      </c>
      <c r="S51" s="210">
        <v>27070</v>
      </c>
      <c r="T51" s="211">
        <f>SUM(I51:S51)</f>
        <v>58492.5</v>
      </c>
    </row>
    <row r="52" spans="1:20" x14ac:dyDescent="0.25">
      <c r="A52" s="163"/>
      <c r="B52" s="164"/>
      <c r="C52" s="164"/>
      <c r="D52" s="164" t="s">
        <v>104</v>
      </c>
      <c r="E52" s="164"/>
      <c r="F52" s="164"/>
      <c r="G52" s="164"/>
      <c r="H52" s="165">
        <f>ROUND(SUM(H49:H51),5)</f>
        <v>2007.5</v>
      </c>
      <c r="I52" s="165">
        <f>ROUND(SUM(I49:I51),5)</f>
        <v>17339.009999999998</v>
      </c>
      <c r="J52" s="165">
        <f>ROUND(SUM(J49:J51),5)</f>
        <v>44203.57</v>
      </c>
      <c r="K52" s="165">
        <f>ROUND(SUM(K49:K51),5)</f>
        <v>55706.15</v>
      </c>
      <c r="L52" s="165">
        <f>ROUND(SUM(L49:L51),5)</f>
        <v>16402.939999999999</v>
      </c>
      <c r="M52" s="165">
        <f t="shared" ref="M52" si="19">ROUND(SUM(M49:M51),5)</f>
        <v>11513.17</v>
      </c>
      <c r="N52" s="165">
        <f>SUM(N50:N51)</f>
        <v>15057.14</v>
      </c>
      <c r="O52" s="165">
        <f>SUM(O50:O51)</f>
        <v>8780.6</v>
      </c>
      <c r="P52" s="165">
        <f>SUM(P50:P51)</f>
        <v>4631.67</v>
      </c>
      <c r="Q52" s="165">
        <f>SUM(Q50:Q51)</f>
        <v>3212.5</v>
      </c>
      <c r="R52" s="165">
        <f>SUM(R50:R51)</f>
        <v>10602.58</v>
      </c>
      <c r="S52" s="165">
        <f>SUM(S50:S51)</f>
        <v>88829.760000000009</v>
      </c>
      <c r="T52" s="208">
        <f>ROUND(SUM(T49:T51),5)</f>
        <v>276279.09000000003</v>
      </c>
    </row>
    <row r="53" spans="1:20" s="1" customFormat="1" ht="30" customHeight="1" thickBot="1" x14ac:dyDescent="0.25">
      <c r="A53" s="185" t="s">
        <v>110</v>
      </c>
      <c r="B53" s="186"/>
      <c r="C53" s="186"/>
      <c r="D53" s="186"/>
      <c r="E53" s="186"/>
      <c r="F53" s="186"/>
      <c r="G53" s="186"/>
      <c r="H53" s="187">
        <f>+H40+H47-H52</f>
        <v>14858.330000000424</v>
      </c>
      <c r="I53" s="187">
        <f>+I40+I47-I52</f>
        <v>440930.72999999981</v>
      </c>
      <c r="J53" s="187">
        <f>+J40+J47-J52</f>
        <v>-631819.10999999964</v>
      </c>
      <c r="K53" s="187">
        <f>+K40+K47-K52</f>
        <v>-280228.37000000023</v>
      </c>
      <c r="L53" s="187">
        <f>+L40+L47-L52</f>
        <v>1756339.5</v>
      </c>
      <c r="M53" s="187">
        <f t="shared" ref="M53:N53" si="20">+M40+M47-M52</f>
        <v>-5235934.87</v>
      </c>
      <c r="N53" s="187">
        <f t="shared" si="20"/>
        <v>-515812.7899999998</v>
      </c>
      <c r="O53" s="187">
        <f t="shared" ref="O53" si="21">+O40+O47-O52</f>
        <v>87758.230000000069</v>
      </c>
      <c r="P53" s="187">
        <f>+P40+P47-P52+0.1</f>
        <v>1663769.2500000007</v>
      </c>
      <c r="Q53" s="187">
        <f>+Q40+Q47-Q52</f>
        <v>1534060.46</v>
      </c>
      <c r="R53" s="187">
        <f>+R40+R47-R52</f>
        <v>1885122.4600000002</v>
      </c>
      <c r="S53" s="187">
        <f>+S40+S47-S52</f>
        <v>602911.93000000017</v>
      </c>
      <c r="T53" s="209">
        <f>+T40+T47-T52</f>
        <v>1307097.3199999842</v>
      </c>
    </row>
    <row r="54" spans="1:20" x14ac:dyDescent="0.25">
      <c r="A54" s="169"/>
      <c r="B54" s="14"/>
      <c r="C54" s="14"/>
      <c r="D54" s="14"/>
      <c r="E54" s="14"/>
      <c r="F54" s="14"/>
      <c r="G54" s="14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151"/>
    </row>
    <row r="55" spans="1:20" x14ac:dyDescent="0.25">
      <c r="A55" s="169"/>
      <c r="B55" s="14"/>
      <c r="C55" s="14"/>
      <c r="D55" s="14"/>
      <c r="E55" s="14"/>
      <c r="F55" s="14"/>
      <c r="G55" s="14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151"/>
    </row>
    <row r="56" spans="1:20" x14ac:dyDescent="0.25">
      <c r="A56" s="169"/>
      <c r="B56" s="14"/>
      <c r="C56" s="14"/>
      <c r="D56" s="14"/>
      <c r="E56" s="14"/>
      <c r="F56" s="14"/>
      <c r="G56" s="14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151"/>
    </row>
    <row r="57" spans="1:20" ht="15.75" thickBot="1" x14ac:dyDescent="0.3">
      <c r="A57" s="170"/>
      <c r="B57" s="171"/>
      <c r="C57" s="171"/>
      <c r="D57" s="171"/>
      <c r="E57" s="171"/>
      <c r="F57" s="171"/>
      <c r="G57" s="171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6"/>
    </row>
  </sheetData>
  <pageMargins left="0.51181102362204722" right="0.23622047244094491" top="0.82677165354330717" bottom="0.39370078740157483" header="0.15748031496062992" footer="0.31496062992125984"/>
  <pageSetup scale="70" orientation="landscape" horizontalDpi="4294967294" r:id="rId1"/>
  <headerFooter>
    <oddHeader>&amp;C&amp;"Arial,Negrita"&amp;12 CONDOMINIO RESIDENCIAL VERTICAL BOHEMIA COUNTRY
&amp;14 Estado de Resultados (Expresado en Colones)
Enero   2018  - Noviembre 30 de 2018</oddHeader>
  </headerFooter>
  <ignoredErrors>
    <ignoredError sqref="T4 T8:T14 T25:T29 T33:T37 T43:T46 T50:T51" formulaRange="1"/>
    <ignoredError sqref="T15 P53" formula="1"/>
    <ignoredError sqref="T16:T23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showGridLines="0" topLeftCell="A19" zoomScaleNormal="100" workbookViewId="0">
      <pane xSplit="6" topLeftCell="H1" activePane="topRight" state="frozen"/>
      <selection pane="topRight" activeCell="D44" sqref="D44"/>
    </sheetView>
  </sheetViews>
  <sheetFormatPr baseColWidth="10" defaultColWidth="11.42578125" defaultRowHeight="15" x14ac:dyDescent="0.25"/>
  <cols>
    <col min="1" max="5" width="3" style="3" customWidth="1"/>
    <col min="6" max="6" width="23.7109375" style="3" customWidth="1"/>
    <col min="7" max="7" width="12.5703125" style="4" hidden="1" customWidth="1"/>
    <col min="8" max="8" width="12.42578125" style="4" customWidth="1"/>
    <col min="9" max="9" width="11.85546875" style="4" customWidth="1"/>
    <col min="10" max="10" width="12" style="103" customWidth="1"/>
    <col min="11" max="11" width="12.5703125" style="199" customWidth="1"/>
    <col min="12" max="12" width="11.28515625" style="199" customWidth="1"/>
    <col min="13" max="13" width="11.7109375" style="199" customWidth="1"/>
    <col min="14" max="14" width="11.140625" style="103" bestFit="1" customWidth="1"/>
    <col min="15" max="15" width="11.7109375" style="103" customWidth="1"/>
    <col min="16" max="16" width="11.42578125" style="103" bestFit="1" customWidth="1"/>
    <col min="17" max="17" width="13.140625" style="199" bestFit="1" customWidth="1"/>
    <col min="18" max="18" width="12.7109375" style="103" customWidth="1"/>
    <col min="19" max="19" width="15.5703125" style="103" customWidth="1"/>
    <col min="20" max="16384" width="11.42578125" style="103"/>
  </cols>
  <sheetData>
    <row r="1" spans="1:19" s="2" customFormat="1" ht="15.75" thickBot="1" x14ac:dyDescent="0.3">
      <c r="A1" s="5"/>
      <c r="B1" s="6"/>
      <c r="C1" s="6"/>
      <c r="D1" s="6"/>
      <c r="E1" s="6"/>
      <c r="F1" s="6"/>
      <c r="G1" s="6" t="s">
        <v>113</v>
      </c>
      <c r="H1" s="6" t="s">
        <v>114</v>
      </c>
      <c r="I1" s="6" t="s">
        <v>138</v>
      </c>
      <c r="J1" s="6" t="s">
        <v>144</v>
      </c>
      <c r="K1" s="6" t="s">
        <v>157</v>
      </c>
      <c r="L1" s="6" t="s">
        <v>160</v>
      </c>
      <c r="M1" s="6" t="s">
        <v>163</v>
      </c>
      <c r="N1" s="6" t="s">
        <v>165</v>
      </c>
      <c r="O1" s="6" t="s">
        <v>168</v>
      </c>
      <c r="P1" s="6" t="s">
        <v>187</v>
      </c>
      <c r="Q1" s="6" t="s">
        <v>678</v>
      </c>
      <c r="R1" s="251" t="s">
        <v>721</v>
      </c>
    </row>
    <row r="2" spans="1:19" ht="15" customHeight="1" x14ac:dyDescent="0.25">
      <c r="A2" s="12" t="s">
        <v>5</v>
      </c>
      <c r="B2" s="13"/>
      <c r="C2" s="13"/>
      <c r="D2" s="13"/>
      <c r="E2" s="13"/>
      <c r="F2" s="13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1"/>
    </row>
    <row r="3" spans="1:19" ht="15" customHeight="1" x14ac:dyDescent="0.25">
      <c r="A3" s="12"/>
      <c r="B3" s="13" t="s">
        <v>115</v>
      </c>
      <c r="C3" s="13"/>
      <c r="D3" s="13"/>
      <c r="E3" s="13"/>
      <c r="F3" s="13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1"/>
    </row>
    <row r="4" spans="1:19" ht="15" customHeight="1" x14ac:dyDescent="0.25">
      <c r="A4" s="12"/>
      <c r="B4" s="13"/>
      <c r="C4" s="13"/>
      <c r="D4" s="13" t="s">
        <v>52</v>
      </c>
      <c r="E4" s="13"/>
      <c r="F4" s="13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1"/>
    </row>
    <row r="5" spans="1:19" ht="15" customHeight="1" x14ac:dyDescent="0.25">
      <c r="A5" s="12"/>
      <c r="B5" s="13"/>
      <c r="C5" s="13"/>
      <c r="D5" s="13"/>
      <c r="E5" s="13" t="s">
        <v>53</v>
      </c>
      <c r="F5" s="13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1"/>
    </row>
    <row r="6" spans="1:19" ht="15" customHeight="1" x14ac:dyDescent="0.25">
      <c r="A6" s="12"/>
      <c r="B6" s="13"/>
      <c r="C6" s="13"/>
      <c r="D6" s="13"/>
      <c r="E6" s="13"/>
      <c r="F6" s="13" t="s">
        <v>58</v>
      </c>
      <c r="G6" s="210">
        <v>1164412.25</v>
      </c>
      <c r="H6" s="210">
        <v>2588300.7400000002</v>
      </c>
      <c r="I6" s="210">
        <v>1106303.67</v>
      </c>
      <c r="J6" s="210">
        <v>416.18</v>
      </c>
      <c r="K6" s="210">
        <v>637527.59</v>
      </c>
      <c r="L6" s="210">
        <v>213341.1</v>
      </c>
      <c r="M6" s="210">
        <v>212743.67999999999</v>
      </c>
      <c r="N6" s="210">
        <v>212739.9</v>
      </c>
      <c r="O6" s="210">
        <f>+'[1]Cons Scotia$'!I16</f>
        <v>528293.91319999995</v>
      </c>
      <c r="P6" s="210">
        <v>1621871.8895999999</v>
      </c>
      <c r="Q6" s="210">
        <v>218708.26</v>
      </c>
      <c r="R6" s="211">
        <v>216152.07</v>
      </c>
      <c r="S6" s="103" t="s">
        <v>4</v>
      </c>
    </row>
    <row r="7" spans="1:19" ht="15" customHeight="1" thickBot="1" x14ac:dyDescent="0.3">
      <c r="A7" s="12"/>
      <c r="B7" s="13"/>
      <c r="C7" s="13"/>
      <c r="D7" s="13"/>
      <c r="E7" s="13"/>
      <c r="F7" s="13" t="s">
        <v>54</v>
      </c>
      <c r="G7" s="210">
        <v>1458012.47</v>
      </c>
      <c r="H7" s="210">
        <v>5359469.75</v>
      </c>
      <c r="I7" s="210">
        <v>881364.75</v>
      </c>
      <c r="J7" s="210">
        <v>545236.09</v>
      </c>
      <c r="K7" s="210">
        <v>1682042.19</v>
      </c>
      <c r="L7" s="210">
        <v>675233.18</v>
      </c>
      <c r="M7" s="210">
        <v>853547.46</v>
      </c>
      <c r="N7" s="210">
        <v>689931.98</v>
      </c>
      <c r="O7" s="210">
        <v>473547.98</v>
      </c>
      <c r="P7" s="210">
        <v>396269.08000000031</v>
      </c>
      <c r="Q7" s="210">
        <v>1451854.88</v>
      </c>
      <c r="R7" s="211">
        <v>1410776.7</v>
      </c>
      <c r="S7" s="191" t="s">
        <v>4</v>
      </c>
    </row>
    <row r="8" spans="1:19" ht="15" customHeight="1" thickBot="1" x14ac:dyDescent="0.3">
      <c r="A8" s="7"/>
      <c r="B8" s="8"/>
      <c r="C8" s="8"/>
      <c r="D8" s="8"/>
      <c r="E8" s="8" t="s">
        <v>116</v>
      </c>
      <c r="F8" s="8"/>
      <c r="G8" s="9">
        <f>ROUND(SUM(G5:G7),5)</f>
        <v>2622424.7200000002</v>
      </c>
      <c r="H8" s="9">
        <f>ROUND(SUM(H5:H7),5)</f>
        <v>7947770.4900000002</v>
      </c>
      <c r="I8" s="9">
        <f>ROUND(SUM(I5:I7),5)</f>
        <v>1987668.42</v>
      </c>
      <c r="J8" s="9">
        <f t="shared" ref="J8:O8" si="0">SUM(J6:J7)</f>
        <v>545652.27</v>
      </c>
      <c r="K8" s="9">
        <f t="shared" si="0"/>
        <v>2319569.7799999998</v>
      </c>
      <c r="L8" s="9">
        <f t="shared" si="0"/>
        <v>888574.28</v>
      </c>
      <c r="M8" s="9">
        <f t="shared" si="0"/>
        <v>1066291.1399999999</v>
      </c>
      <c r="N8" s="9">
        <f t="shared" si="0"/>
        <v>902671.88</v>
      </c>
      <c r="O8" s="9">
        <f t="shared" si="0"/>
        <v>1001841.8931999999</v>
      </c>
      <c r="P8" s="9">
        <v>2018140.9696000002</v>
      </c>
      <c r="Q8" s="9">
        <f t="shared" ref="Q8:R8" si="1">SUM(Q6:Q7)</f>
        <v>1670563.14</v>
      </c>
      <c r="R8" s="207">
        <f t="shared" si="1"/>
        <v>1626928.77</v>
      </c>
    </row>
    <row r="9" spans="1:19" ht="15" customHeight="1" x14ac:dyDescent="0.25">
      <c r="A9" s="12"/>
      <c r="B9" s="13"/>
      <c r="C9" s="13"/>
      <c r="D9" s="13"/>
      <c r="E9" s="13" t="s">
        <v>60</v>
      </c>
      <c r="F9" s="13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1"/>
    </row>
    <row r="10" spans="1:19" ht="15" customHeight="1" x14ac:dyDescent="0.25">
      <c r="A10" s="12"/>
      <c r="B10" s="13"/>
      <c r="C10" s="13"/>
      <c r="D10" s="13"/>
      <c r="E10" s="13"/>
      <c r="F10" s="13" t="s">
        <v>61</v>
      </c>
      <c r="G10" s="210">
        <v>3023761.95</v>
      </c>
      <c r="H10" s="210">
        <v>1025378.85</v>
      </c>
      <c r="I10" s="210">
        <v>1441676.46</v>
      </c>
      <c r="J10" s="210">
        <v>1681498.14</v>
      </c>
      <c r="K10" s="210">
        <v>2718082.7</v>
      </c>
      <c r="L10" s="210">
        <v>489223.64</v>
      </c>
      <c r="M10" s="210">
        <v>2251845.44</v>
      </c>
      <c r="N10" s="210">
        <v>1790260.3</v>
      </c>
      <c r="O10" s="210">
        <v>1832405.15</v>
      </c>
      <c r="P10" s="210">
        <v>1920151.6900000004</v>
      </c>
      <c r="Q10" s="210">
        <v>1765549.95</v>
      </c>
      <c r="R10" s="211">
        <v>2716649.09</v>
      </c>
      <c r="S10" s="250" t="s">
        <v>4</v>
      </c>
    </row>
    <row r="11" spans="1:19" ht="15" customHeight="1" thickBot="1" x14ac:dyDescent="0.3">
      <c r="A11" s="12"/>
      <c r="B11" s="13"/>
      <c r="C11" s="13"/>
      <c r="D11" s="13"/>
      <c r="E11" s="13"/>
      <c r="F11" s="13" t="s">
        <v>65</v>
      </c>
      <c r="G11" s="210">
        <v>3764874.79</v>
      </c>
      <c r="H11" s="210">
        <v>4140265.06</v>
      </c>
      <c r="I11" s="210">
        <v>7211095.2599999998</v>
      </c>
      <c r="J11" s="210">
        <v>6278228.6699999999</v>
      </c>
      <c r="K11" s="210">
        <v>6270837.6500000004</v>
      </c>
      <c r="L11" s="210">
        <v>4117077.51</v>
      </c>
      <c r="M11" s="210">
        <v>1567025.88</v>
      </c>
      <c r="N11" s="210">
        <v>1994322.46</v>
      </c>
      <c r="O11" s="210">
        <f>+'[1]ConsBac$'!H16</f>
        <v>1955008.6994</v>
      </c>
      <c r="P11" s="210">
        <v>2439606.7032000003</v>
      </c>
      <c r="Q11" s="210">
        <v>4151710.99</v>
      </c>
      <c r="R11" s="211">
        <v>4522876.78</v>
      </c>
      <c r="S11" s="74" t="s">
        <v>4</v>
      </c>
    </row>
    <row r="12" spans="1:19" ht="15" customHeight="1" thickBot="1" x14ac:dyDescent="0.3">
      <c r="A12" s="7"/>
      <c r="B12" s="8"/>
      <c r="C12" s="8"/>
      <c r="D12" s="8"/>
      <c r="E12" s="8" t="s">
        <v>63</v>
      </c>
      <c r="F12" s="8"/>
      <c r="G12" s="9">
        <f>ROUND(SUM(G9:G11),5)</f>
        <v>6788636.7400000002</v>
      </c>
      <c r="H12" s="9">
        <f>ROUND(SUM(H9:H11),5)</f>
        <v>5165643.91</v>
      </c>
      <c r="I12" s="9">
        <f>ROUND(SUM(I9:I11),5)</f>
        <v>8652771.7200000007</v>
      </c>
      <c r="J12" s="9">
        <f t="shared" ref="J12:O12" si="2">SUM(J10:J11)</f>
        <v>7959726.8099999996</v>
      </c>
      <c r="K12" s="9">
        <f t="shared" si="2"/>
        <v>8988920.3500000015</v>
      </c>
      <c r="L12" s="9">
        <f t="shared" si="2"/>
        <v>4606301.1499999994</v>
      </c>
      <c r="M12" s="9">
        <f t="shared" si="2"/>
        <v>3818871.32</v>
      </c>
      <c r="N12" s="9">
        <f t="shared" si="2"/>
        <v>3784582.76</v>
      </c>
      <c r="O12" s="9">
        <f t="shared" si="2"/>
        <v>3787413.8493999997</v>
      </c>
      <c r="P12" s="9">
        <v>4359758.3932000007</v>
      </c>
      <c r="Q12" s="9">
        <f t="shared" ref="Q12:R12" si="3">SUM(Q10:Q11)</f>
        <v>5917260.9400000004</v>
      </c>
      <c r="R12" s="207">
        <f t="shared" si="3"/>
        <v>7239525.8700000001</v>
      </c>
    </row>
    <row r="13" spans="1:19" ht="15" customHeight="1" thickBot="1" x14ac:dyDescent="0.3">
      <c r="A13" s="7"/>
      <c r="B13" s="8"/>
      <c r="C13" s="8"/>
      <c r="D13" s="8" t="s">
        <v>64</v>
      </c>
      <c r="E13" s="8"/>
      <c r="F13" s="8"/>
      <c r="G13" s="9">
        <f t="shared" ref="G13:L13" si="4">ROUND(G4+G8+G12,5)</f>
        <v>9411061.4600000009</v>
      </c>
      <c r="H13" s="9">
        <f t="shared" si="4"/>
        <v>13113414.4</v>
      </c>
      <c r="I13" s="9">
        <f t="shared" si="4"/>
        <v>10640440.140000001</v>
      </c>
      <c r="J13" s="9">
        <f t="shared" si="4"/>
        <v>8505379.0800000001</v>
      </c>
      <c r="K13" s="9">
        <f t="shared" si="4"/>
        <v>11308490.130000001</v>
      </c>
      <c r="L13" s="9">
        <f t="shared" si="4"/>
        <v>5494875.4299999997</v>
      </c>
      <c r="M13" s="9">
        <f t="shared" ref="M13:N13" si="5">ROUND(M4+M8+M12,5)</f>
        <v>4885162.46</v>
      </c>
      <c r="N13" s="9">
        <f t="shared" si="5"/>
        <v>4687254.6399999997</v>
      </c>
      <c r="O13" s="9">
        <f>ROUND(O4+O8+O12,5)</f>
        <v>4789255.7426000005</v>
      </c>
      <c r="P13" s="9">
        <v>6377899.3628000002</v>
      </c>
      <c r="Q13" s="9">
        <f>ROUND(Q4+Q8+Q12,5)</f>
        <v>7587824.0800000001</v>
      </c>
      <c r="R13" s="207">
        <f>ROUND(R4+R8+R12,5)</f>
        <v>8866454.6400000006</v>
      </c>
    </row>
    <row r="14" spans="1:19" ht="15" customHeight="1" x14ac:dyDescent="0.25">
      <c r="A14" s="12"/>
      <c r="B14" s="13"/>
      <c r="C14" s="13"/>
      <c r="D14" s="13" t="s">
        <v>117</v>
      </c>
      <c r="E14" s="13"/>
      <c r="F14" s="13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1"/>
    </row>
    <row r="15" spans="1:19" ht="15" customHeight="1" x14ac:dyDescent="0.25">
      <c r="A15" s="12"/>
      <c r="B15" s="13"/>
      <c r="C15" s="13"/>
      <c r="D15" s="13"/>
      <c r="E15" s="13" t="s">
        <v>118</v>
      </c>
      <c r="F15" s="13"/>
      <c r="G15" s="210">
        <f>4835341.86-G16</f>
        <v>4316353.5100000007</v>
      </c>
      <c r="H15" s="210">
        <f>4469287-H16</f>
        <v>3833132.2800000003</v>
      </c>
      <c r="I15" s="210">
        <v>2430007.08</v>
      </c>
      <c r="J15" s="201">
        <v>4502071.8499999996</v>
      </c>
      <c r="K15" s="201">
        <v>4050736.43</v>
      </c>
      <c r="L15" s="201">
        <v>4390083.09</v>
      </c>
      <c r="M15" s="201">
        <v>4965894.24</v>
      </c>
      <c r="N15" s="201">
        <v>4763428.01</v>
      </c>
      <c r="O15" s="201">
        <f>+[1]CXC!F14-O16</f>
        <v>5372819.7000000011</v>
      </c>
      <c r="P15" s="201">
        <v>-312643.8</v>
      </c>
      <c r="Q15" s="201">
        <v>6248758.5099999998</v>
      </c>
      <c r="R15" s="252">
        <f>+CXC!F8-R16</f>
        <v>6237797.71</v>
      </c>
      <c r="S15" s="74" t="s">
        <v>4</v>
      </c>
    </row>
    <row r="16" spans="1:19" ht="15" customHeight="1" thickBot="1" x14ac:dyDescent="0.3">
      <c r="A16" s="12"/>
      <c r="B16" s="13"/>
      <c r="C16" s="13"/>
      <c r="D16" s="13"/>
      <c r="E16" s="13" t="s">
        <v>143</v>
      </c>
      <c r="F16" s="13"/>
      <c r="G16" s="210">
        <v>518988.35</v>
      </c>
      <c r="H16" s="210">
        <v>636154.72</v>
      </c>
      <c r="I16" s="210">
        <v>737430.41</v>
      </c>
      <c r="J16" s="210">
        <v>737430.41</v>
      </c>
      <c r="K16" s="210">
        <v>429267.06</v>
      </c>
      <c r="L16" s="210">
        <f>+'Estado Resultados'!M45</f>
        <v>230035.65</v>
      </c>
      <c r="M16" s="210">
        <v>95565.36</v>
      </c>
      <c r="N16" s="210">
        <v>449708.35</v>
      </c>
      <c r="O16" s="210">
        <v>449708.35</v>
      </c>
      <c r="P16" s="210">
        <v>312643.8</v>
      </c>
      <c r="Q16" s="210">
        <v>312643.8</v>
      </c>
      <c r="R16" s="211">
        <v>493439.87</v>
      </c>
    </row>
    <row r="17" spans="1:19" ht="15" customHeight="1" thickBot="1" x14ac:dyDescent="0.3">
      <c r="A17" s="7"/>
      <c r="B17" s="8"/>
      <c r="C17" s="8"/>
      <c r="D17" s="8" t="s">
        <v>119</v>
      </c>
      <c r="E17" s="8"/>
      <c r="F17" s="8"/>
      <c r="G17" s="9">
        <f t="shared" ref="G17:L17" si="6">SUM(G15:G16)</f>
        <v>4835341.8600000003</v>
      </c>
      <c r="H17" s="9">
        <f t="shared" si="6"/>
        <v>4469287</v>
      </c>
      <c r="I17" s="9">
        <f t="shared" si="6"/>
        <v>3167437.49</v>
      </c>
      <c r="J17" s="9">
        <f t="shared" si="6"/>
        <v>5239502.26</v>
      </c>
      <c r="K17" s="9">
        <f t="shared" si="6"/>
        <v>4480003.49</v>
      </c>
      <c r="L17" s="9">
        <f t="shared" si="6"/>
        <v>4620118.74</v>
      </c>
      <c r="M17" s="9">
        <f t="shared" ref="M17:N17" si="7">SUM(M15:M16)</f>
        <v>5061459.6000000006</v>
      </c>
      <c r="N17" s="9">
        <f t="shared" si="7"/>
        <v>5213136.3599999994</v>
      </c>
      <c r="O17" s="9">
        <f>SUM(O15:O16)</f>
        <v>5822528.0500000007</v>
      </c>
      <c r="P17" s="9">
        <v>0</v>
      </c>
      <c r="Q17" s="9">
        <f>SUM(Q15:Q16)</f>
        <v>6561402.3099999996</v>
      </c>
      <c r="R17" s="207">
        <f>SUM(R15:R16)</f>
        <v>6731237.5800000001</v>
      </c>
    </row>
    <row r="18" spans="1:19" ht="15" customHeight="1" x14ac:dyDescent="0.25">
      <c r="A18" s="12"/>
      <c r="B18" s="13"/>
      <c r="C18" s="13" t="s">
        <v>0</v>
      </c>
      <c r="D18" s="13"/>
      <c r="E18" s="13"/>
      <c r="F18" s="13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1"/>
    </row>
    <row r="19" spans="1:19" ht="15" customHeight="1" thickBot="1" x14ac:dyDescent="0.3">
      <c r="A19" s="12"/>
      <c r="B19" s="13"/>
      <c r="C19" s="13"/>
      <c r="D19" s="13" t="s">
        <v>120</v>
      </c>
      <c r="E19" s="13"/>
      <c r="F19" s="13"/>
      <c r="G19" s="210">
        <v>616877.5</v>
      </c>
      <c r="H19" s="210">
        <v>616877.5</v>
      </c>
      <c r="I19" s="210">
        <v>1003877.5</v>
      </c>
      <c r="J19" s="210">
        <v>1023877.5</v>
      </c>
      <c r="K19" s="210">
        <v>1003877.5</v>
      </c>
      <c r="L19" s="210">
        <v>1003877.5</v>
      </c>
      <c r="M19" s="210">
        <v>1032031.5</v>
      </c>
      <c r="N19" s="210">
        <v>1032031.5</v>
      </c>
      <c r="O19" s="210">
        <v>1032031.5</v>
      </c>
      <c r="P19" s="210">
        <v>1061086.3</v>
      </c>
      <c r="Q19" s="210">
        <v>1091086</v>
      </c>
      <c r="R19" s="211">
        <v>1091086</v>
      </c>
    </row>
    <row r="20" spans="1:19" ht="15" customHeight="1" thickBot="1" x14ac:dyDescent="0.3">
      <c r="A20" s="7"/>
      <c r="B20" s="8"/>
      <c r="C20" s="8" t="s">
        <v>125</v>
      </c>
      <c r="D20" s="8"/>
      <c r="E20" s="8"/>
      <c r="F20" s="8"/>
      <c r="G20" s="9">
        <f t="shared" ref="G20:L20" si="8">ROUND(SUM(G18:G19),5)</f>
        <v>616877.5</v>
      </c>
      <c r="H20" s="9">
        <f t="shared" si="8"/>
        <v>616877.5</v>
      </c>
      <c r="I20" s="9">
        <f t="shared" si="8"/>
        <v>1003877.5</v>
      </c>
      <c r="J20" s="9">
        <f t="shared" si="8"/>
        <v>1023877.5</v>
      </c>
      <c r="K20" s="9">
        <f t="shared" si="8"/>
        <v>1003877.5</v>
      </c>
      <c r="L20" s="9">
        <f t="shared" si="8"/>
        <v>1003877.5</v>
      </c>
      <c r="M20" s="9">
        <f t="shared" ref="M20:N20" si="9">ROUND(SUM(M18:M19),5)</f>
        <v>1032031.5</v>
      </c>
      <c r="N20" s="9">
        <f t="shared" si="9"/>
        <v>1032031.5</v>
      </c>
      <c r="O20" s="9">
        <f>ROUND(SUM(O18:O19),5)</f>
        <v>1032031.5</v>
      </c>
      <c r="P20" s="9">
        <v>1061086.3</v>
      </c>
      <c r="Q20" s="9">
        <f>ROUND(SUM(Q18:Q19),5)</f>
        <v>1091086</v>
      </c>
      <c r="R20" s="207">
        <f>ROUND(SUM(R18:R19),5)</f>
        <v>1091086</v>
      </c>
    </row>
    <row r="21" spans="1:19" s="1" customFormat="1" ht="15" customHeight="1" thickBot="1" x14ac:dyDescent="0.25">
      <c r="A21" s="172" t="s">
        <v>126</v>
      </c>
      <c r="B21" s="173"/>
      <c r="C21" s="173"/>
      <c r="D21" s="173"/>
      <c r="E21" s="173"/>
      <c r="F21" s="173"/>
      <c r="G21" s="174">
        <f>+G13+G17+G19</f>
        <v>14863280.82</v>
      </c>
      <c r="H21" s="174">
        <f>+H13+H17+H19</f>
        <v>18199578.899999999</v>
      </c>
      <c r="I21" s="174">
        <f>+I13+I17+I19</f>
        <v>14811755.130000001</v>
      </c>
      <c r="J21" s="174">
        <f t="shared" ref="J21:O21" si="10">+J13+J17+J20</f>
        <v>14768758.84</v>
      </c>
      <c r="K21" s="174">
        <f t="shared" si="10"/>
        <v>16792371.120000001</v>
      </c>
      <c r="L21" s="174">
        <f t="shared" si="10"/>
        <v>11118871.67</v>
      </c>
      <c r="M21" s="174">
        <f t="shared" si="10"/>
        <v>10978653.560000001</v>
      </c>
      <c r="N21" s="174">
        <f t="shared" si="10"/>
        <v>10932422.5</v>
      </c>
      <c r="O21" s="174">
        <f t="shared" si="10"/>
        <v>11643815.292600002</v>
      </c>
      <c r="P21" s="174">
        <v>7438985.6628</v>
      </c>
      <c r="Q21" s="174">
        <f t="shared" ref="Q21:R21" si="11">+Q13+Q17+Q20</f>
        <v>15240312.390000001</v>
      </c>
      <c r="R21" s="253">
        <f t="shared" si="11"/>
        <v>16688778.220000001</v>
      </c>
    </row>
    <row r="22" spans="1:19" ht="15" customHeight="1" x14ac:dyDescent="0.25">
      <c r="A22" s="12" t="s">
        <v>127</v>
      </c>
      <c r="B22" s="13"/>
      <c r="C22" s="13"/>
      <c r="D22" s="13"/>
      <c r="E22" s="13"/>
      <c r="F22" s="13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1"/>
    </row>
    <row r="23" spans="1:19" ht="15" customHeight="1" x14ac:dyDescent="0.25">
      <c r="A23" s="12"/>
      <c r="B23" s="13" t="s">
        <v>6</v>
      </c>
      <c r="C23" s="13"/>
      <c r="D23" s="13"/>
      <c r="E23" s="13"/>
      <c r="F23" s="13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1"/>
    </row>
    <row r="24" spans="1:19" ht="15" customHeight="1" x14ac:dyDescent="0.25">
      <c r="A24" s="12"/>
      <c r="B24" s="13"/>
      <c r="C24" s="13"/>
      <c r="D24" s="13" t="s">
        <v>128</v>
      </c>
      <c r="E24" s="13"/>
      <c r="F24" s="13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1"/>
    </row>
    <row r="25" spans="1:19" ht="15" customHeight="1" thickBot="1" x14ac:dyDescent="0.3">
      <c r="A25" s="12"/>
      <c r="B25" s="13"/>
      <c r="C25" s="13"/>
      <c r="D25" s="13"/>
      <c r="E25" s="13" t="s">
        <v>121</v>
      </c>
      <c r="F25" s="13"/>
      <c r="G25" s="210">
        <v>60000</v>
      </c>
      <c r="H25" s="210">
        <v>2559294.6</v>
      </c>
      <c r="I25" s="210">
        <v>1357714.14</v>
      </c>
      <c r="J25" s="210">
        <v>0</v>
      </c>
      <c r="K25" s="210">
        <v>175000</v>
      </c>
      <c r="L25" s="210">
        <v>0</v>
      </c>
      <c r="M25" s="210">
        <v>250672.99</v>
      </c>
      <c r="N25" s="210">
        <v>220000</v>
      </c>
      <c r="O25" s="210">
        <v>245000</v>
      </c>
      <c r="P25" s="210">
        <v>220000</v>
      </c>
      <c r="Q25" s="210">
        <v>0</v>
      </c>
      <c r="R25" s="211">
        <v>1626800</v>
      </c>
    </row>
    <row r="26" spans="1:19" ht="15" customHeight="1" thickBot="1" x14ac:dyDescent="0.3">
      <c r="A26" s="7"/>
      <c r="B26" s="8"/>
      <c r="C26" s="8"/>
      <c r="D26" s="8" t="s">
        <v>1</v>
      </c>
      <c r="E26" s="8"/>
      <c r="F26" s="8"/>
      <c r="G26" s="9">
        <f t="shared" ref="G26:L26" si="12">ROUND(SUM(G24:G25),5)</f>
        <v>60000</v>
      </c>
      <c r="H26" s="9">
        <f t="shared" si="12"/>
        <v>2559294.6</v>
      </c>
      <c r="I26" s="9">
        <f t="shared" si="12"/>
        <v>1357714.14</v>
      </c>
      <c r="J26" s="9">
        <f t="shared" si="12"/>
        <v>0</v>
      </c>
      <c r="K26" s="9">
        <f t="shared" si="12"/>
        <v>175000</v>
      </c>
      <c r="L26" s="9">
        <f t="shared" si="12"/>
        <v>0</v>
      </c>
      <c r="M26" s="9">
        <f t="shared" ref="M26:N26" si="13">ROUND(SUM(M24:M25),5)</f>
        <v>250672.99</v>
      </c>
      <c r="N26" s="9">
        <f t="shared" si="13"/>
        <v>220000</v>
      </c>
      <c r="O26" s="9">
        <f>ROUND(SUM(O24:O25),5)</f>
        <v>245000</v>
      </c>
      <c r="P26" s="9">
        <v>220000</v>
      </c>
      <c r="Q26" s="9">
        <f>ROUND(SUM(Q24:Q25),5)</f>
        <v>0</v>
      </c>
      <c r="R26" s="207">
        <f>ROUND(SUM(R24:R25),5)</f>
        <v>1626800</v>
      </c>
    </row>
    <row r="27" spans="1:19" ht="15" customHeight="1" x14ac:dyDescent="0.25">
      <c r="A27" s="12"/>
      <c r="B27" s="13"/>
      <c r="C27" s="13"/>
      <c r="D27" s="13"/>
      <c r="E27" s="13" t="s">
        <v>122</v>
      </c>
      <c r="F27" s="13" t="s">
        <v>129</v>
      </c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1"/>
    </row>
    <row r="28" spans="1:19" ht="15" customHeight="1" x14ac:dyDescent="0.25">
      <c r="A28" s="12"/>
      <c r="B28" s="13"/>
      <c r="C28" s="13"/>
      <c r="D28" s="13"/>
      <c r="E28" s="13"/>
      <c r="F28" s="13" t="s">
        <v>123</v>
      </c>
      <c r="G28" s="210">
        <v>15103.6</v>
      </c>
      <c r="H28" s="210">
        <v>15103.6</v>
      </c>
      <c r="I28" s="210">
        <v>15103.6</v>
      </c>
      <c r="J28" s="210">
        <f>15000+103.6</f>
        <v>15103.6</v>
      </c>
      <c r="K28" s="210">
        <v>15103.6</v>
      </c>
      <c r="L28" s="210">
        <v>15103.6</v>
      </c>
      <c r="M28" s="210">
        <v>15103.6</v>
      </c>
      <c r="N28" s="210">
        <v>15103.6</v>
      </c>
      <c r="O28" s="210">
        <v>15103.6</v>
      </c>
      <c r="P28" s="210">
        <v>15103.6</v>
      </c>
      <c r="Q28" s="210">
        <v>15103.6</v>
      </c>
      <c r="R28" s="211">
        <v>15103.6</v>
      </c>
    </row>
    <row r="29" spans="1:19" ht="15" customHeight="1" x14ac:dyDescent="0.25">
      <c r="A29" s="12"/>
      <c r="B29" s="13"/>
      <c r="C29" s="13"/>
      <c r="D29" s="13"/>
      <c r="E29" s="13"/>
      <c r="F29" s="13" t="s">
        <v>134</v>
      </c>
      <c r="G29" s="210">
        <v>1365915.17</v>
      </c>
      <c r="H29" s="210">
        <v>1761987.92</v>
      </c>
      <c r="I29" s="210">
        <v>1122928.72</v>
      </c>
      <c r="J29" s="191">
        <v>2717874.94</v>
      </c>
      <c r="K29" s="191">
        <v>2810147.72</v>
      </c>
      <c r="L29" s="191">
        <v>2547583.14</v>
      </c>
      <c r="M29" s="191">
        <v>2672504.83</v>
      </c>
      <c r="N29" s="191">
        <v>2569188.5299999998</v>
      </c>
      <c r="O29" s="191">
        <f>-[1]CXC!F26</f>
        <v>1591812.17</v>
      </c>
      <c r="P29" s="191">
        <v>0</v>
      </c>
      <c r="Q29" s="191">
        <v>2221334.35</v>
      </c>
      <c r="R29" s="254">
        <f>-CXC!F22</f>
        <v>1016495.25</v>
      </c>
      <c r="S29" s="74" t="s">
        <v>4</v>
      </c>
    </row>
    <row r="30" spans="1:19" ht="15" customHeight="1" thickBot="1" x14ac:dyDescent="0.3">
      <c r="A30" s="12"/>
      <c r="B30" s="13"/>
      <c r="C30" s="13"/>
      <c r="D30" s="13"/>
      <c r="E30" s="13"/>
      <c r="F30" s="13" t="s">
        <v>135</v>
      </c>
      <c r="G30" s="210">
        <v>1122573</v>
      </c>
      <c r="H30" s="210">
        <v>1122573</v>
      </c>
      <c r="I30" s="210">
        <v>207208</v>
      </c>
      <c r="J30" s="191">
        <v>207208</v>
      </c>
      <c r="K30" s="191">
        <v>207208</v>
      </c>
      <c r="L30" s="191">
        <v>207208</v>
      </c>
      <c r="M30" s="191">
        <v>207208</v>
      </c>
      <c r="N30" s="191">
        <v>207208</v>
      </c>
      <c r="O30" s="191">
        <f>-[1]CXC!F27</f>
        <v>207208</v>
      </c>
      <c r="P30" s="191">
        <v>0</v>
      </c>
      <c r="Q30" s="191">
        <v>0</v>
      </c>
      <c r="R30" s="254">
        <f>-CXC!F23</f>
        <v>423593</v>
      </c>
    </row>
    <row r="31" spans="1:19" ht="15" customHeight="1" thickBot="1" x14ac:dyDescent="0.3">
      <c r="A31" s="7"/>
      <c r="B31" s="8"/>
      <c r="C31" s="8"/>
      <c r="D31" s="8"/>
      <c r="E31" s="8" t="s">
        <v>124</v>
      </c>
      <c r="F31" s="8"/>
      <c r="G31" s="9">
        <f t="shared" ref="G31:L31" si="14">SUM(G28:G30)</f>
        <v>2503591.77</v>
      </c>
      <c r="H31" s="9">
        <f t="shared" si="14"/>
        <v>2899664.52</v>
      </c>
      <c r="I31" s="9">
        <f t="shared" si="14"/>
        <v>1345240.32</v>
      </c>
      <c r="J31" s="9">
        <f t="shared" si="14"/>
        <v>2940186.54</v>
      </c>
      <c r="K31" s="9">
        <f t="shared" si="14"/>
        <v>3032459.3200000003</v>
      </c>
      <c r="L31" s="9">
        <f t="shared" si="14"/>
        <v>2769894.74</v>
      </c>
      <c r="M31" s="9">
        <f t="shared" ref="M31:N31" si="15">SUM(M28:M30)</f>
        <v>2894816.43</v>
      </c>
      <c r="N31" s="9">
        <f t="shared" si="15"/>
        <v>2791500.13</v>
      </c>
      <c r="O31" s="9">
        <f>SUM(O28:O30)</f>
        <v>1814123.77</v>
      </c>
      <c r="P31" s="9">
        <v>15103.6</v>
      </c>
      <c r="Q31" s="9">
        <f>SUM(Q28:Q30)</f>
        <v>2236437.9500000002</v>
      </c>
      <c r="R31" s="207">
        <f>SUM(R28:R30)</f>
        <v>1455191.85</v>
      </c>
    </row>
    <row r="32" spans="1:19" ht="15" customHeight="1" thickBot="1" x14ac:dyDescent="0.3">
      <c r="A32" s="7"/>
      <c r="B32" s="8" t="s">
        <v>7</v>
      </c>
      <c r="C32" s="8"/>
      <c r="D32" s="8"/>
      <c r="E32" s="8"/>
      <c r="F32" s="8"/>
      <c r="G32" s="9">
        <f t="shared" ref="G32:L32" si="16">+G26+G31</f>
        <v>2563591.77</v>
      </c>
      <c r="H32" s="9">
        <f t="shared" si="16"/>
        <v>5458959.1200000001</v>
      </c>
      <c r="I32" s="9">
        <f t="shared" si="16"/>
        <v>2702954.46</v>
      </c>
      <c r="J32" s="9">
        <f t="shared" si="16"/>
        <v>2940186.54</v>
      </c>
      <c r="K32" s="9">
        <f t="shared" si="16"/>
        <v>3207459.3200000003</v>
      </c>
      <c r="L32" s="9">
        <f t="shared" si="16"/>
        <v>2769894.74</v>
      </c>
      <c r="M32" s="9">
        <f t="shared" ref="M32:O32" si="17">+M26+M31</f>
        <v>3145489.42</v>
      </c>
      <c r="N32" s="9">
        <f t="shared" si="17"/>
        <v>3011500.13</v>
      </c>
      <c r="O32" s="9">
        <f t="shared" si="17"/>
        <v>2059123.77</v>
      </c>
      <c r="P32" s="9">
        <v>235103.6</v>
      </c>
      <c r="Q32" s="9">
        <f t="shared" ref="Q32:R32" si="18">+Q26+Q31</f>
        <v>2236437.9500000002</v>
      </c>
      <c r="R32" s="207">
        <f t="shared" si="18"/>
        <v>3081991.85</v>
      </c>
    </row>
    <row r="33" spans="1:18" ht="15" customHeight="1" x14ac:dyDescent="0.25">
      <c r="A33" s="12"/>
      <c r="B33" s="13" t="s">
        <v>130</v>
      </c>
      <c r="C33" s="13"/>
      <c r="D33" s="13"/>
      <c r="E33" s="13"/>
      <c r="F33" s="13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1"/>
    </row>
    <row r="34" spans="1:18" ht="15" customHeight="1" x14ac:dyDescent="0.25">
      <c r="A34" s="12"/>
      <c r="B34" s="13"/>
      <c r="C34" s="13" t="s">
        <v>131</v>
      </c>
      <c r="D34" s="13"/>
      <c r="E34" s="13"/>
      <c r="F34" s="13"/>
      <c r="G34" s="210">
        <v>12284830.720000001</v>
      </c>
      <c r="H34" s="210">
        <f t="shared" ref="H34:M34" si="19">+G34+G35</f>
        <v>12299689.050000001</v>
      </c>
      <c r="I34" s="210">
        <f t="shared" si="19"/>
        <v>12740619.780000001</v>
      </c>
      <c r="J34" s="210">
        <f t="shared" si="19"/>
        <v>12108800.670000002</v>
      </c>
      <c r="K34" s="210">
        <f t="shared" si="19"/>
        <v>11828572.300000001</v>
      </c>
      <c r="L34" s="210">
        <f t="shared" si="19"/>
        <v>13584911.800000001</v>
      </c>
      <c r="M34" s="210">
        <f t="shared" si="19"/>
        <v>8348976.9300000006</v>
      </c>
      <c r="N34" s="210">
        <v>7833164.1399999997</v>
      </c>
      <c r="O34" s="210">
        <f>+N36</f>
        <v>7920922.3700000001</v>
      </c>
      <c r="P34" s="210">
        <v>9584691.5199999996</v>
      </c>
      <c r="Q34" s="210">
        <f>+P36</f>
        <v>11118751.98</v>
      </c>
      <c r="R34" s="211">
        <f>+Q36</f>
        <v>13003874.439999999</v>
      </c>
    </row>
    <row r="35" spans="1:18" ht="15" customHeight="1" thickBot="1" x14ac:dyDescent="0.3">
      <c r="A35" s="12"/>
      <c r="B35" s="13"/>
      <c r="C35" s="13" t="s">
        <v>132</v>
      </c>
      <c r="D35" s="13"/>
      <c r="E35" s="13"/>
      <c r="F35" s="13"/>
      <c r="G35" s="210">
        <f>+'Estado Resultados'!H53</f>
        <v>14858.330000000424</v>
      </c>
      <c r="H35" s="210">
        <f>+'Estado Resultados'!I53</f>
        <v>440930.72999999981</v>
      </c>
      <c r="I35" s="210">
        <f>+'Estado Resultados'!J53</f>
        <v>-631819.10999999964</v>
      </c>
      <c r="J35" s="210">
        <f>+'Estado Resultados'!K53</f>
        <v>-280228.37000000023</v>
      </c>
      <c r="K35" s="210">
        <f>+'Estado Resultados'!L53</f>
        <v>1756339.5</v>
      </c>
      <c r="L35" s="210">
        <f>+'Estado Resultados'!M53</f>
        <v>-5235934.87</v>
      </c>
      <c r="M35" s="210">
        <f>+'Estado Resultados'!N53</f>
        <v>-515812.7899999998</v>
      </c>
      <c r="N35" s="210">
        <v>87758.23</v>
      </c>
      <c r="O35" s="210">
        <f>+'[1]Estado Resultados'!P53</f>
        <v>1663769.1500000008</v>
      </c>
      <c r="P35" s="210">
        <v>1534060.46</v>
      </c>
      <c r="Q35" s="210">
        <f>+'Estado Resultados'!R53</f>
        <v>1885122.4600000002</v>
      </c>
      <c r="R35" s="211">
        <f>+'Estado Resultados'!S53</f>
        <v>602911.93000000017</v>
      </c>
    </row>
    <row r="36" spans="1:18" ht="15" customHeight="1" thickBot="1" x14ac:dyDescent="0.3">
      <c r="A36" s="7"/>
      <c r="B36" s="8" t="s">
        <v>133</v>
      </c>
      <c r="C36" s="8"/>
      <c r="D36" s="8"/>
      <c r="E36" s="8"/>
      <c r="F36" s="8"/>
      <c r="G36" s="9">
        <f t="shared" ref="G36:L36" si="20">ROUND(SUM(G33:G35),5)</f>
        <v>12299689.050000001</v>
      </c>
      <c r="H36" s="9">
        <f t="shared" si="20"/>
        <v>12740619.779999999</v>
      </c>
      <c r="I36" s="9">
        <f t="shared" si="20"/>
        <v>12108800.67</v>
      </c>
      <c r="J36" s="9">
        <f t="shared" si="20"/>
        <v>11828572.300000001</v>
      </c>
      <c r="K36" s="9">
        <f t="shared" si="20"/>
        <v>13584911.800000001</v>
      </c>
      <c r="L36" s="9">
        <f t="shared" si="20"/>
        <v>8348976.9299999997</v>
      </c>
      <c r="M36" s="9">
        <f t="shared" ref="M36:N36" si="21">ROUND(SUM(M33:M35),5)</f>
        <v>7833164.1399999997</v>
      </c>
      <c r="N36" s="9">
        <f t="shared" si="21"/>
        <v>7920922.3700000001</v>
      </c>
      <c r="O36" s="9">
        <f>ROUND(SUM(O33:O35),5)</f>
        <v>9584691.5199999996</v>
      </c>
      <c r="P36" s="9">
        <v>11118751.98</v>
      </c>
      <c r="Q36" s="9">
        <f>ROUND(SUM(Q33:Q35),5)</f>
        <v>13003874.439999999</v>
      </c>
      <c r="R36" s="207">
        <f>ROUND(SUM(R33:R35),5)</f>
        <v>13606786.369999999</v>
      </c>
    </row>
    <row r="37" spans="1:18" s="1" customFormat="1" ht="15" customHeight="1" thickBot="1" x14ac:dyDescent="0.25">
      <c r="A37" s="172" t="s">
        <v>8</v>
      </c>
      <c r="B37" s="172"/>
      <c r="C37" s="173"/>
      <c r="D37" s="173"/>
      <c r="E37" s="173"/>
      <c r="F37" s="173"/>
      <c r="G37" s="174">
        <f>+G32+G36</f>
        <v>14863280.82</v>
      </c>
      <c r="H37" s="174">
        <f t="shared" ref="H37:M37" si="22">ROUND(H22+H32+H36,5)</f>
        <v>18199578.899999999</v>
      </c>
      <c r="I37" s="174">
        <f t="shared" si="22"/>
        <v>14811755.130000001</v>
      </c>
      <c r="J37" s="174">
        <f t="shared" si="22"/>
        <v>14768758.84</v>
      </c>
      <c r="K37" s="174">
        <f t="shared" si="22"/>
        <v>16792371.120000001</v>
      </c>
      <c r="L37" s="174">
        <f t="shared" si="22"/>
        <v>11118871.67</v>
      </c>
      <c r="M37" s="174">
        <f t="shared" si="22"/>
        <v>10978653.560000001</v>
      </c>
      <c r="N37" s="174">
        <f t="shared" ref="N37" si="23">ROUND(N22+N32+N36,5)</f>
        <v>10932422.5</v>
      </c>
      <c r="O37" s="174">
        <f>ROUND(O22+O32+O36,5)</f>
        <v>11643815.289999999</v>
      </c>
      <c r="P37" s="174">
        <v>11353855.58</v>
      </c>
      <c r="Q37" s="174">
        <f>ROUND(Q22+Q32+Q36,5)</f>
        <v>15240312.390000001</v>
      </c>
      <c r="R37" s="253">
        <f>ROUND(R22+R32+R36,5)</f>
        <v>16688778.220000001</v>
      </c>
    </row>
    <row r="38" spans="1:18" ht="15" customHeight="1" x14ac:dyDescent="0.25">
      <c r="A38" s="169"/>
      <c r="B38" s="14"/>
      <c r="C38" s="14"/>
      <c r="D38" s="14"/>
      <c r="E38" s="14"/>
      <c r="F38" s="14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151"/>
    </row>
    <row r="39" spans="1:18" ht="15" customHeight="1" x14ac:dyDescent="0.25">
      <c r="A39" s="169"/>
      <c r="B39" s="14"/>
      <c r="C39" s="14"/>
      <c r="D39" s="14"/>
      <c r="E39" s="14"/>
      <c r="F39" s="14"/>
      <c r="G39" s="15">
        <f>+G21-G37</f>
        <v>0</v>
      </c>
      <c r="H39" s="15">
        <f>+H21-H37</f>
        <v>0</v>
      </c>
      <c r="I39" s="15">
        <f t="shared" ref="I39:J39" si="24">+I21-I37</f>
        <v>0</v>
      </c>
      <c r="J39" s="15">
        <f t="shared" si="24"/>
        <v>0</v>
      </c>
      <c r="K39" s="15">
        <f t="shared" ref="K39:L39" si="25">+K21-K37</f>
        <v>0</v>
      </c>
      <c r="L39" s="15">
        <f t="shared" si="25"/>
        <v>0</v>
      </c>
      <c r="M39" s="15">
        <f t="shared" ref="M39:N39" si="26">+M21-M37</f>
        <v>0</v>
      </c>
      <c r="N39" s="15">
        <f t="shared" si="26"/>
        <v>0</v>
      </c>
      <c r="O39" s="15" t="s">
        <v>4</v>
      </c>
      <c r="P39" s="15" t="s">
        <v>4</v>
      </c>
      <c r="Q39" s="15">
        <f>+Q21-Q37</f>
        <v>0</v>
      </c>
      <c r="R39" s="255">
        <f>+R21-R37</f>
        <v>0</v>
      </c>
    </row>
    <row r="40" spans="1:18" ht="15" customHeight="1" x14ac:dyDescent="0.25">
      <c r="A40" s="169"/>
      <c r="B40" s="14"/>
      <c r="C40" s="14"/>
      <c r="D40" s="14"/>
      <c r="E40" s="14"/>
      <c r="F40" s="14"/>
      <c r="G40" s="21"/>
      <c r="H40" s="21"/>
      <c r="I40" s="21"/>
      <c r="J40" s="199"/>
      <c r="N40" s="199"/>
      <c r="O40" s="199"/>
      <c r="P40" s="199"/>
      <c r="R40" s="256"/>
    </row>
    <row r="41" spans="1:18" ht="15" customHeight="1" thickBot="1" x14ac:dyDescent="0.3">
      <c r="A41" s="170"/>
      <c r="B41" s="171"/>
      <c r="C41" s="171"/>
      <c r="D41" s="171"/>
      <c r="E41" s="171"/>
      <c r="F41" s="171"/>
      <c r="G41" s="155"/>
      <c r="H41" s="155"/>
      <c r="I41" s="155"/>
      <c r="J41" s="200"/>
      <c r="K41" s="200"/>
      <c r="L41" s="200"/>
      <c r="M41" s="200"/>
      <c r="N41" s="200"/>
      <c r="O41" s="200"/>
      <c r="P41" s="200"/>
      <c r="Q41" s="200"/>
      <c r="R41" s="257"/>
    </row>
    <row r="42" spans="1:18" x14ac:dyDescent="0.25">
      <c r="N42" s="199"/>
    </row>
  </sheetData>
  <pageMargins left="0.55118110236220474" right="0.23622047244094491" top="1.0629921259842521" bottom="0.82677165354330717" header="0.31496062992125984" footer="0.19685039370078741"/>
  <pageSetup scale="75" orientation="landscape" horizontalDpi="4294967294" r:id="rId1"/>
  <headerFooter>
    <oddHeader>&amp;C&amp;"Arial,Negrita"&amp;12 CONDOMINIO RESIDENCIAL VERTICAL BOHEMIA COUNTRY
&amp;14 Balance General (Expresado en Colones)
Noviembre  30   de  2018</oddHeader>
  </headerFooter>
  <ignoredErrors>
    <ignoredError sqref="L1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7"/>
  <sheetViews>
    <sheetView showGridLines="0" workbookViewId="0">
      <selection activeCell="E37" sqref="E37"/>
    </sheetView>
  </sheetViews>
  <sheetFormatPr baseColWidth="10" defaultColWidth="11.42578125" defaultRowHeight="15" x14ac:dyDescent="0.25"/>
  <cols>
    <col min="1" max="1" width="3" style="4" customWidth="1"/>
    <col min="2" max="2" width="9.140625" style="4" customWidth="1"/>
    <col min="3" max="3" width="11.5703125" style="136" bestFit="1" customWidth="1"/>
    <col min="4" max="4" width="15.28515625" style="237" customWidth="1"/>
    <col min="5" max="5" width="32.5703125" style="4" customWidth="1"/>
    <col min="6" max="6" width="44.140625" style="4" customWidth="1"/>
    <col min="7" max="7" width="14.140625" style="4" bestFit="1" customWidth="1"/>
    <col min="8" max="16384" width="11.42578125" style="103"/>
  </cols>
  <sheetData>
    <row r="1" spans="1:9" s="2" customFormat="1" ht="15" customHeight="1" thickBot="1" x14ac:dyDescent="0.3">
      <c r="A1" s="144"/>
      <c r="B1" s="262" t="s">
        <v>32</v>
      </c>
      <c r="C1" s="263" t="s">
        <v>33</v>
      </c>
      <c r="D1" s="267" t="s">
        <v>34</v>
      </c>
      <c r="E1" s="263" t="s">
        <v>36</v>
      </c>
      <c r="F1" s="263" t="s">
        <v>35</v>
      </c>
      <c r="G1" s="263" t="s">
        <v>37</v>
      </c>
      <c r="H1" s="263" t="s">
        <v>38</v>
      </c>
      <c r="I1" s="264" t="s">
        <v>39</v>
      </c>
    </row>
    <row r="2" spans="1:9" x14ac:dyDescent="0.25">
      <c r="B2" s="12" t="s">
        <v>703</v>
      </c>
      <c r="C2" s="122"/>
      <c r="D2" s="268"/>
      <c r="E2" s="13"/>
      <c r="F2" s="13"/>
      <c r="G2" s="101"/>
      <c r="H2" s="101"/>
      <c r="I2" s="213"/>
    </row>
    <row r="3" spans="1:9" x14ac:dyDescent="0.25">
      <c r="B3" s="12" t="s">
        <v>704</v>
      </c>
      <c r="C3" s="122"/>
      <c r="D3" s="268"/>
      <c r="E3" s="13"/>
      <c r="F3" s="13"/>
      <c r="G3" s="101"/>
      <c r="H3" s="101"/>
      <c r="I3" s="213"/>
    </row>
    <row r="4" spans="1:9" x14ac:dyDescent="0.25">
      <c r="B4" s="12" t="s">
        <v>72</v>
      </c>
      <c r="C4" s="122"/>
      <c r="D4" s="268"/>
      <c r="E4" s="13"/>
      <c r="F4" s="13"/>
      <c r="G4" s="101"/>
      <c r="H4" s="101"/>
      <c r="I4" s="213"/>
    </row>
    <row r="5" spans="1:9" x14ac:dyDescent="0.25">
      <c r="B5" s="12" t="s">
        <v>73</v>
      </c>
      <c r="C5" s="122"/>
      <c r="D5" s="268"/>
      <c r="E5" s="13"/>
      <c r="F5" s="13"/>
      <c r="G5" s="101"/>
      <c r="H5" s="101"/>
      <c r="I5" s="213"/>
    </row>
    <row r="6" spans="1:9" x14ac:dyDescent="0.25">
      <c r="B6" s="79" t="s">
        <v>242</v>
      </c>
      <c r="C6" s="215">
        <v>43221</v>
      </c>
      <c r="D6" s="269" t="s">
        <v>243</v>
      </c>
      <c r="E6" s="80" t="s">
        <v>244</v>
      </c>
      <c r="F6" s="80" t="s">
        <v>245</v>
      </c>
      <c r="G6" s="210">
        <v>1050000</v>
      </c>
      <c r="H6" s="210"/>
      <c r="I6" s="211">
        <v>1050000</v>
      </c>
    </row>
    <row r="7" spans="1:9" x14ac:dyDescent="0.25">
      <c r="B7" s="79" t="s">
        <v>242</v>
      </c>
      <c r="C7" s="215">
        <v>43221</v>
      </c>
      <c r="D7" s="269" t="s">
        <v>246</v>
      </c>
      <c r="E7" s="80" t="s">
        <v>244</v>
      </c>
      <c r="F7" s="80" t="s">
        <v>247</v>
      </c>
      <c r="G7" s="210">
        <v>1050000</v>
      </c>
      <c r="H7" s="210"/>
      <c r="I7" s="211">
        <v>2100000</v>
      </c>
    </row>
    <row r="8" spans="1:9" x14ac:dyDescent="0.25">
      <c r="B8" s="79" t="s">
        <v>242</v>
      </c>
      <c r="C8" s="215">
        <v>43253</v>
      </c>
      <c r="D8" s="269" t="s">
        <v>248</v>
      </c>
      <c r="E8" s="80" t="s">
        <v>244</v>
      </c>
      <c r="F8" s="80" t="s">
        <v>249</v>
      </c>
      <c r="G8" s="210">
        <v>1050000</v>
      </c>
      <c r="H8" s="210"/>
      <c r="I8" s="211">
        <v>3150000</v>
      </c>
    </row>
    <row r="9" spans="1:9" x14ac:dyDescent="0.25">
      <c r="B9" s="79" t="s">
        <v>242</v>
      </c>
      <c r="C9" s="215">
        <v>43253</v>
      </c>
      <c r="D9" s="269" t="s">
        <v>250</v>
      </c>
      <c r="E9" s="80" t="s">
        <v>244</v>
      </c>
      <c r="F9" s="80" t="s">
        <v>251</v>
      </c>
      <c r="G9" s="210">
        <v>1050000</v>
      </c>
      <c r="H9" s="210"/>
      <c r="I9" s="211">
        <v>4200000</v>
      </c>
    </row>
    <row r="10" spans="1:9" x14ac:dyDescent="0.25">
      <c r="B10" s="79" t="s">
        <v>242</v>
      </c>
      <c r="C10" s="215">
        <v>43437</v>
      </c>
      <c r="D10" s="269" t="s">
        <v>252</v>
      </c>
      <c r="E10" s="80" t="s">
        <v>244</v>
      </c>
      <c r="F10" s="80" t="s">
        <v>253</v>
      </c>
      <c r="G10" s="210">
        <v>1050000</v>
      </c>
      <c r="H10" s="210"/>
      <c r="I10" s="211">
        <v>5250000</v>
      </c>
    </row>
    <row r="11" spans="1:9" x14ac:dyDescent="0.25">
      <c r="B11" s="79" t="s">
        <v>242</v>
      </c>
      <c r="C11" s="215">
        <v>43437</v>
      </c>
      <c r="D11" s="269" t="s">
        <v>254</v>
      </c>
      <c r="E11" s="80" t="s">
        <v>244</v>
      </c>
      <c r="F11" s="80" t="s">
        <v>255</v>
      </c>
      <c r="G11" s="210">
        <v>1050000</v>
      </c>
      <c r="H11" s="210"/>
      <c r="I11" s="211">
        <v>6300000</v>
      </c>
    </row>
    <row r="12" spans="1:9" x14ac:dyDescent="0.25">
      <c r="B12" s="79" t="s">
        <v>242</v>
      </c>
      <c r="C12" s="215">
        <v>43347</v>
      </c>
      <c r="D12" s="269" t="s">
        <v>256</v>
      </c>
      <c r="E12" s="80" t="s">
        <v>244</v>
      </c>
      <c r="F12" s="80" t="s">
        <v>257</v>
      </c>
      <c r="G12" s="210">
        <v>1050000</v>
      </c>
      <c r="H12" s="210"/>
      <c r="I12" s="211">
        <v>7350000</v>
      </c>
    </row>
    <row r="13" spans="1:9" x14ac:dyDescent="0.25">
      <c r="B13" s="79" t="s">
        <v>242</v>
      </c>
      <c r="C13" s="215">
        <v>43195</v>
      </c>
      <c r="D13" s="269" t="s">
        <v>258</v>
      </c>
      <c r="E13" s="80" t="s">
        <v>228</v>
      </c>
      <c r="F13" s="80" t="s">
        <v>259</v>
      </c>
      <c r="G13" s="210">
        <v>1075000</v>
      </c>
      <c r="H13" s="210"/>
      <c r="I13" s="211">
        <v>8425000</v>
      </c>
    </row>
    <row r="14" spans="1:9" x14ac:dyDescent="0.25">
      <c r="B14" s="79" t="s">
        <v>242</v>
      </c>
      <c r="C14" s="215">
        <v>43195</v>
      </c>
      <c r="D14" s="269" t="s">
        <v>260</v>
      </c>
      <c r="E14" s="80" t="s">
        <v>228</v>
      </c>
      <c r="F14" s="80" t="s">
        <v>261</v>
      </c>
      <c r="G14" s="210">
        <v>1075000</v>
      </c>
      <c r="H14" s="210"/>
      <c r="I14" s="211">
        <v>9500000</v>
      </c>
    </row>
    <row r="15" spans="1:9" x14ac:dyDescent="0.25">
      <c r="B15" s="79" t="s">
        <v>242</v>
      </c>
      <c r="C15" s="215">
        <v>43195</v>
      </c>
      <c r="D15" s="269" t="s">
        <v>262</v>
      </c>
      <c r="E15" s="80" t="s">
        <v>228</v>
      </c>
      <c r="F15" s="80" t="s">
        <v>263</v>
      </c>
      <c r="G15" s="210">
        <v>1075000</v>
      </c>
      <c r="H15" s="210"/>
      <c r="I15" s="211">
        <v>10575000</v>
      </c>
    </row>
    <row r="16" spans="1:9" x14ac:dyDescent="0.25">
      <c r="B16" s="79" t="s">
        <v>242</v>
      </c>
      <c r="C16" s="215">
        <v>43440</v>
      </c>
      <c r="D16" s="269" t="s">
        <v>264</v>
      </c>
      <c r="E16" s="80" t="s">
        <v>228</v>
      </c>
      <c r="F16" s="80" t="s">
        <v>265</v>
      </c>
      <c r="G16" s="210">
        <v>1075000</v>
      </c>
      <c r="H16" s="210"/>
      <c r="I16" s="211">
        <v>11650000</v>
      </c>
    </row>
    <row r="17" spans="2:9" x14ac:dyDescent="0.25">
      <c r="B17" s="79" t="s">
        <v>242</v>
      </c>
      <c r="C17" s="215">
        <v>43440</v>
      </c>
      <c r="D17" s="269" t="s">
        <v>266</v>
      </c>
      <c r="E17" s="80" t="s">
        <v>228</v>
      </c>
      <c r="F17" s="80" t="s">
        <v>267</v>
      </c>
      <c r="G17" s="210">
        <v>1075000</v>
      </c>
      <c r="H17" s="210"/>
      <c r="I17" s="211">
        <v>12725000</v>
      </c>
    </row>
    <row r="18" spans="2:9" x14ac:dyDescent="0.25">
      <c r="B18" s="79" t="s">
        <v>242</v>
      </c>
      <c r="C18" s="215" t="s">
        <v>268</v>
      </c>
      <c r="D18" s="269" t="s">
        <v>269</v>
      </c>
      <c r="E18" s="80" t="s">
        <v>228</v>
      </c>
      <c r="F18" s="80" t="s">
        <v>270</v>
      </c>
      <c r="G18" s="210">
        <v>1075000</v>
      </c>
      <c r="H18" s="210"/>
      <c r="I18" s="211">
        <v>13800000</v>
      </c>
    </row>
    <row r="19" spans="2:9" x14ac:dyDescent="0.25">
      <c r="B19" s="79" t="s">
        <v>242</v>
      </c>
      <c r="C19" s="215" t="s">
        <v>268</v>
      </c>
      <c r="D19" s="269" t="s">
        <v>271</v>
      </c>
      <c r="E19" s="80" t="s">
        <v>228</v>
      </c>
      <c r="F19" s="80" t="s">
        <v>272</v>
      </c>
      <c r="G19" s="210">
        <v>1075000</v>
      </c>
      <c r="H19" s="210"/>
      <c r="I19" s="211">
        <v>14875000</v>
      </c>
    </row>
    <row r="20" spans="2:9" x14ac:dyDescent="0.25">
      <c r="B20" s="79" t="s">
        <v>242</v>
      </c>
      <c r="C20" s="215">
        <v>43351</v>
      </c>
      <c r="D20" s="269" t="s">
        <v>273</v>
      </c>
      <c r="E20" s="80" t="s">
        <v>228</v>
      </c>
      <c r="F20" s="80" t="s">
        <v>274</v>
      </c>
      <c r="G20" s="210">
        <v>1075000</v>
      </c>
      <c r="H20" s="210"/>
      <c r="I20" s="211">
        <v>15950000</v>
      </c>
    </row>
    <row r="21" spans="2:9" x14ac:dyDescent="0.25">
      <c r="B21" s="79" t="s">
        <v>242</v>
      </c>
      <c r="C21" s="215">
        <v>43351</v>
      </c>
      <c r="D21" s="269" t="s">
        <v>275</v>
      </c>
      <c r="E21" s="80" t="s">
        <v>228</v>
      </c>
      <c r="F21" s="80" t="s">
        <v>276</v>
      </c>
      <c r="G21" s="210">
        <v>1075000</v>
      </c>
      <c r="H21" s="210"/>
      <c r="I21" s="211">
        <v>17025000</v>
      </c>
    </row>
    <row r="22" spans="2:9" x14ac:dyDescent="0.25">
      <c r="B22" s="79" t="s">
        <v>242</v>
      </c>
      <c r="C22" s="215">
        <v>43382</v>
      </c>
      <c r="D22" s="269" t="s">
        <v>277</v>
      </c>
      <c r="E22" s="80" t="s">
        <v>228</v>
      </c>
      <c r="F22" s="80" t="s">
        <v>240</v>
      </c>
      <c r="G22" s="210">
        <v>1075000</v>
      </c>
      <c r="H22" s="210"/>
      <c r="I22" s="211">
        <v>18100000</v>
      </c>
    </row>
    <row r="23" spans="2:9" x14ac:dyDescent="0.25">
      <c r="B23" s="79" t="s">
        <v>242</v>
      </c>
      <c r="C23" s="215">
        <v>43382</v>
      </c>
      <c r="D23" s="269" t="s">
        <v>278</v>
      </c>
      <c r="E23" s="80" t="s">
        <v>228</v>
      </c>
      <c r="F23" s="80" t="s">
        <v>229</v>
      </c>
      <c r="G23" s="210">
        <v>1075000</v>
      </c>
      <c r="H23" s="210"/>
      <c r="I23" s="211">
        <v>19175000</v>
      </c>
    </row>
    <row r="24" spans="2:9" x14ac:dyDescent="0.25">
      <c r="B24" s="79" t="s">
        <v>242</v>
      </c>
      <c r="C24" s="215">
        <v>43353</v>
      </c>
      <c r="D24" s="269" t="s">
        <v>705</v>
      </c>
      <c r="E24" s="80" t="s">
        <v>228</v>
      </c>
      <c r="F24" s="80" t="s">
        <v>700</v>
      </c>
      <c r="G24" s="210">
        <v>1075000</v>
      </c>
      <c r="H24" s="210"/>
      <c r="I24" s="211">
        <v>20250000</v>
      </c>
    </row>
    <row r="25" spans="2:9" x14ac:dyDescent="0.25">
      <c r="B25" s="79" t="s">
        <v>242</v>
      </c>
      <c r="C25" s="215">
        <v>43353</v>
      </c>
      <c r="D25" s="269" t="s">
        <v>706</v>
      </c>
      <c r="E25" s="80" t="s">
        <v>228</v>
      </c>
      <c r="F25" s="80" t="s">
        <v>689</v>
      </c>
      <c r="G25" s="210">
        <v>1075000</v>
      </c>
      <c r="H25" s="210"/>
      <c r="I25" s="211">
        <v>21325000</v>
      </c>
    </row>
    <row r="26" spans="2:9" x14ac:dyDescent="0.25">
      <c r="B26" s="79" t="s">
        <v>242</v>
      </c>
      <c r="C26" s="215">
        <v>43354</v>
      </c>
      <c r="D26" s="269" t="s">
        <v>793</v>
      </c>
      <c r="E26" s="80" t="s">
        <v>228</v>
      </c>
      <c r="F26" s="80" t="s">
        <v>747</v>
      </c>
      <c r="G26" s="210">
        <v>1075000</v>
      </c>
      <c r="H26" s="210"/>
      <c r="I26" s="211">
        <v>22400000</v>
      </c>
    </row>
    <row r="27" spans="2:9" ht="15.75" thickBot="1" x14ac:dyDescent="0.3">
      <c r="B27" s="79" t="s">
        <v>242</v>
      </c>
      <c r="C27" s="215">
        <v>43354</v>
      </c>
      <c r="D27" s="269" t="s">
        <v>794</v>
      </c>
      <c r="E27" s="80" t="s">
        <v>228</v>
      </c>
      <c r="F27" s="80" t="s">
        <v>795</v>
      </c>
      <c r="G27" s="210">
        <v>1075000</v>
      </c>
      <c r="H27" s="210"/>
      <c r="I27" s="211">
        <v>23475000</v>
      </c>
    </row>
    <row r="28" spans="2:9" ht="15.75" thickBot="1" x14ac:dyDescent="0.3">
      <c r="B28" s="16" t="s">
        <v>279</v>
      </c>
      <c r="C28" s="137"/>
      <c r="D28" s="270"/>
      <c r="E28" s="97"/>
      <c r="F28" s="97"/>
      <c r="G28" s="141">
        <f>ROUND(SUM(G5:G27),5)</f>
        <v>23475000</v>
      </c>
      <c r="H28" s="141">
        <f>ROUND(SUM(H5:H27),5)</f>
        <v>0</v>
      </c>
      <c r="I28" s="142">
        <f>I27</f>
        <v>23475000</v>
      </c>
    </row>
    <row r="29" spans="2:9" x14ac:dyDescent="0.25">
      <c r="B29" s="12" t="s">
        <v>74</v>
      </c>
      <c r="C29" s="122"/>
      <c r="D29" s="268"/>
      <c r="E29" s="13"/>
      <c r="F29" s="13"/>
      <c r="G29" s="101"/>
      <c r="H29" s="101"/>
      <c r="I29" s="213"/>
    </row>
    <row r="30" spans="2:9" x14ac:dyDescent="0.25">
      <c r="B30" s="79" t="s">
        <v>242</v>
      </c>
      <c r="C30" s="215">
        <v>43405</v>
      </c>
      <c r="D30" s="269" t="s">
        <v>280</v>
      </c>
      <c r="E30" s="80" t="s">
        <v>212</v>
      </c>
      <c r="F30" s="80" t="s">
        <v>281</v>
      </c>
      <c r="G30" s="210">
        <v>309721.59999999998</v>
      </c>
      <c r="H30" s="210"/>
      <c r="I30" s="211">
        <v>309721.59999999998</v>
      </c>
    </row>
    <row r="31" spans="2:9" x14ac:dyDescent="0.25">
      <c r="B31" s="79" t="s">
        <v>242</v>
      </c>
      <c r="C31" s="215" t="s">
        <v>282</v>
      </c>
      <c r="D31" s="269" t="s">
        <v>283</v>
      </c>
      <c r="E31" s="80" t="s">
        <v>212</v>
      </c>
      <c r="F31" s="80" t="s">
        <v>284</v>
      </c>
      <c r="G31" s="210">
        <v>309721.59999999998</v>
      </c>
      <c r="H31" s="210"/>
      <c r="I31" s="211">
        <v>619443.19999999995</v>
      </c>
    </row>
    <row r="32" spans="2:9" x14ac:dyDescent="0.25">
      <c r="B32" s="79" t="s">
        <v>242</v>
      </c>
      <c r="C32" s="215">
        <v>43314</v>
      </c>
      <c r="D32" s="269" t="s">
        <v>285</v>
      </c>
      <c r="E32" s="80" t="s">
        <v>212</v>
      </c>
      <c r="F32" s="80" t="s">
        <v>286</v>
      </c>
      <c r="G32" s="210">
        <v>309721.59999999998</v>
      </c>
      <c r="H32" s="210"/>
      <c r="I32" s="211">
        <v>929164.80000000005</v>
      </c>
    </row>
    <row r="33" spans="2:9" x14ac:dyDescent="0.25">
      <c r="B33" s="79" t="s">
        <v>207</v>
      </c>
      <c r="C33" s="215" t="s">
        <v>287</v>
      </c>
      <c r="D33" s="269" t="s">
        <v>288</v>
      </c>
      <c r="E33" s="80" t="s">
        <v>212</v>
      </c>
      <c r="F33" s="80" t="s">
        <v>289</v>
      </c>
      <c r="G33" s="210">
        <v>309721.59999999998</v>
      </c>
      <c r="H33" s="210"/>
      <c r="I33" s="211">
        <v>1238886.3999999999</v>
      </c>
    </row>
    <row r="34" spans="2:9" x14ac:dyDescent="0.25">
      <c r="B34" s="79" t="s">
        <v>242</v>
      </c>
      <c r="C34" s="215">
        <v>43437</v>
      </c>
      <c r="D34" s="269" t="s">
        <v>290</v>
      </c>
      <c r="E34" s="80" t="s">
        <v>212</v>
      </c>
      <c r="F34" s="80" t="s">
        <v>291</v>
      </c>
      <c r="G34" s="210">
        <v>309721.59999999998</v>
      </c>
      <c r="H34" s="210"/>
      <c r="I34" s="211">
        <v>1548608</v>
      </c>
    </row>
    <row r="35" spans="2:9" x14ac:dyDescent="0.25">
      <c r="B35" s="79" t="s">
        <v>242</v>
      </c>
      <c r="C35" s="215">
        <v>43437</v>
      </c>
      <c r="D35" s="269" t="s">
        <v>292</v>
      </c>
      <c r="E35" s="80" t="s">
        <v>212</v>
      </c>
      <c r="F35" s="80" t="s">
        <v>293</v>
      </c>
      <c r="G35" s="210">
        <v>309721.59999999998</v>
      </c>
      <c r="H35" s="210"/>
      <c r="I35" s="211">
        <v>1858329.6000000001</v>
      </c>
    </row>
    <row r="36" spans="2:9" x14ac:dyDescent="0.25">
      <c r="B36" s="79" t="s">
        <v>242</v>
      </c>
      <c r="C36" s="215">
        <v>43347</v>
      </c>
      <c r="D36" s="269" t="s">
        <v>294</v>
      </c>
      <c r="E36" s="80" t="s">
        <v>212</v>
      </c>
      <c r="F36" s="80" t="s">
        <v>295</v>
      </c>
      <c r="G36" s="210">
        <v>309721.59999999998</v>
      </c>
      <c r="H36" s="210"/>
      <c r="I36" s="211">
        <v>2168051.2000000002</v>
      </c>
    </row>
    <row r="37" spans="2:9" x14ac:dyDescent="0.25">
      <c r="B37" s="79" t="s">
        <v>242</v>
      </c>
      <c r="C37" s="215">
        <v>43347</v>
      </c>
      <c r="D37" s="269" t="s">
        <v>296</v>
      </c>
      <c r="E37" s="80" t="s">
        <v>212</v>
      </c>
      <c r="F37" s="80" t="s">
        <v>297</v>
      </c>
      <c r="G37" s="210">
        <v>309721.59999999998</v>
      </c>
      <c r="H37" s="210"/>
      <c r="I37" s="211">
        <v>2477772.7999999998</v>
      </c>
    </row>
    <row r="38" spans="2:9" x14ac:dyDescent="0.25">
      <c r="B38" s="79" t="s">
        <v>242</v>
      </c>
      <c r="C38" s="215">
        <v>43378</v>
      </c>
      <c r="D38" s="269" t="s">
        <v>298</v>
      </c>
      <c r="E38" s="80" t="s">
        <v>212</v>
      </c>
      <c r="F38" s="80" t="s">
        <v>299</v>
      </c>
      <c r="G38" s="210">
        <v>309721.59999999998</v>
      </c>
      <c r="H38" s="210"/>
      <c r="I38" s="211">
        <v>2787494.4</v>
      </c>
    </row>
    <row r="39" spans="2:9" ht="15.75" thickBot="1" x14ac:dyDescent="0.3">
      <c r="B39" s="231" t="s">
        <v>242</v>
      </c>
      <c r="C39" s="259">
        <v>43378</v>
      </c>
      <c r="D39" s="271" t="s">
        <v>300</v>
      </c>
      <c r="E39" s="232" t="s">
        <v>212</v>
      </c>
      <c r="F39" s="232" t="s">
        <v>301</v>
      </c>
      <c r="G39" s="212">
        <v>309721.59999999998</v>
      </c>
      <c r="H39" s="212"/>
      <c r="I39" s="214">
        <v>3097216</v>
      </c>
    </row>
    <row r="40" spans="2:9" x14ac:dyDescent="0.25">
      <c r="B40" s="79" t="s">
        <v>242</v>
      </c>
      <c r="C40" s="215">
        <v>43440</v>
      </c>
      <c r="D40" s="269" t="s">
        <v>302</v>
      </c>
      <c r="E40" s="80" t="s">
        <v>212</v>
      </c>
      <c r="F40" s="80" t="s">
        <v>303</v>
      </c>
      <c r="G40" s="210">
        <v>309721.59999999998</v>
      </c>
      <c r="H40" s="210"/>
      <c r="I40" s="211">
        <v>3406937.6</v>
      </c>
    </row>
    <row r="41" spans="2:9" x14ac:dyDescent="0.25">
      <c r="B41" s="79" t="s">
        <v>242</v>
      </c>
      <c r="C41" s="215">
        <v>43440</v>
      </c>
      <c r="D41" s="269" t="s">
        <v>304</v>
      </c>
      <c r="E41" s="80" t="s">
        <v>212</v>
      </c>
      <c r="F41" s="80" t="s">
        <v>305</v>
      </c>
      <c r="G41" s="210">
        <v>309721.59999999998</v>
      </c>
      <c r="H41" s="210"/>
      <c r="I41" s="211">
        <v>3716659.2000000002</v>
      </c>
    </row>
    <row r="42" spans="2:9" x14ac:dyDescent="0.25">
      <c r="B42" s="79" t="s">
        <v>242</v>
      </c>
      <c r="C42" s="215" t="s">
        <v>268</v>
      </c>
      <c r="D42" s="269" t="s">
        <v>306</v>
      </c>
      <c r="E42" s="80" t="s">
        <v>212</v>
      </c>
      <c r="F42" s="80" t="s">
        <v>307</v>
      </c>
      <c r="G42" s="210">
        <v>309721.59999999998</v>
      </c>
      <c r="H42" s="210"/>
      <c r="I42" s="211">
        <v>4026380.8</v>
      </c>
    </row>
    <row r="43" spans="2:9" x14ac:dyDescent="0.25">
      <c r="B43" s="79" t="s">
        <v>242</v>
      </c>
      <c r="C43" s="215" t="s">
        <v>268</v>
      </c>
      <c r="D43" s="269" t="s">
        <v>308</v>
      </c>
      <c r="E43" s="80" t="s">
        <v>212</v>
      </c>
      <c r="F43" s="80" t="s">
        <v>309</v>
      </c>
      <c r="G43" s="210">
        <v>309721.59999999998</v>
      </c>
      <c r="H43" s="210"/>
      <c r="I43" s="211">
        <v>4336102.4000000004</v>
      </c>
    </row>
    <row r="44" spans="2:9" x14ac:dyDescent="0.25">
      <c r="B44" s="79" t="s">
        <v>242</v>
      </c>
      <c r="C44" s="215">
        <v>43351</v>
      </c>
      <c r="D44" s="269" t="s">
        <v>310</v>
      </c>
      <c r="E44" s="80" t="s">
        <v>212</v>
      </c>
      <c r="F44" s="80" t="s">
        <v>311</v>
      </c>
      <c r="G44" s="210">
        <v>309721.59999999998</v>
      </c>
      <c r="H44" s="210"/>
      <c r="I44" s="211">
        <v>4645824</v>
      </c>
    </row>
    <row r="45" spans="2:9" x14ac:dyDescent="0.25">
      <c r="B45" s="79" t="s">
        <v>242</v>
      </c>
      <c r="C45" s="215">
        <v>43351</v>
      </c>
      <c r="D45" s="269" t="s">
        <v>312</v>
      </c>
      <c r="E45" s="80" t="s">
        <v>212</v>
      </c>
      <c r="F45" s="80" t="s">
        <v>313</v>
      </c>
      <c r="G45" s="210">
        <v>309721.59999999998</v>
      </c>
      <c r="H45" s="210"/>
      <c r="I45" s="211">
        <v>4955545.5999999996</v>
      </c>
    </row>
    <row r="46" spans="2:9" x14ac:dyDescent="0.25">
      <c r="B46" s="79" t="s">
        <v>242</v>
      </c>
      <c r="C46" s="215">
        <v>43413</v>
      </c>
      <c r="D46" s="269" t="s">
        <v>314</v>
      </c>
      <c r="E46" s="80" t="s">
        <v>212</v>
      </c>
      <c r="F46" s="80" t="s">
        <v>213</v>
      </c>
      <c r="G46" s="210">
        <v>309721.59999999998</v>
      </c>
      <c r="H46" s="210"/>
      <c r="I46" s="211">
        <v>5265267.2</v>
      </c>
    </row>
    <row r="47" spans="2:9" x14ac:dyDescent="0.25">
      <c r="B47" s="79" t="s">
        <v>242</v>
      </c>
      <c r="C47" s="215" t="s">
        <v>204</v>
      </c>
      <c r="D47" s="269" t="s">
        <v>315</v>
      </c>
      <c r="E47" s="80" t="s">
        <v>212</v>
      </c>
      <c r="F47" s="80" t="s">
        <v>234</v>
      </c>
      <c r="G47" s="210">
        <v>309721.59999999998</v>
      </c>
      <c r="H47" s="210"/>
      <c r="I47" s="211">
        <v>5574988.7999999998</v>
      </c>
    </row>
    <row r="48" spans="2:9" x14ac:dyDescent="0.25">
      <c r="B48" s="79" t="s">
        <v>207</v>
      </c>
      <c r="C48" s="215">
        <v>43414</v>
      </c>
      <c r="D48" s="269" t="s">
        <v>683</v>
      </c>
      <c r="E48" s="80" t="s">
        <v>212</v>
      </c>
      <c r="F48" s="80" t="s">
        <v>684</v>
      </c>
      <c r="G48" s="210">
        <v>309721.59999999998</v>
      </c>
      <c r="H48" s="210"/>
      <c r="I48" s="211">
        <v>5884710.4000000004</v>
      </c>
    </row>
    <row r="49" spans="2:9" x14ac:dyDescent="0.25">
      <c r="B49" s="79" t="s">
        <v>207</v>
      </c>
      <c r="C49" s="215" t="s">
        <v>682</v>
      </c>
      <c r="D49" s="269" t="s">
        <v>693</v>
      </c>
      <c r="E49" s="80" t="s">
        <v>212</v>
      </c>
      <c r="F49" s="80" t="s">
        <v>707</v>
      </c>
      <c r="G49" s="210">
        <v>309721.59999999998</v>
      </c>
      <c r="H49" s="210"/>
      <c r="I49" s="211">
        <v>6194432</v>
      </c>
    </row>
    <row r="50" spans="2:9" x14ac:dyDescent="0.25">
      <c r="B50" s="79" t="s">
        <v>242</v>
      </c>
      <c r="C50" s="215">
        <v>43354</v>
      </c>
      <c r="D50" s="269" t="s">
        <v>796</v>
      </c>
      <c r="E50" s="80" t="s">
        <v>212</v>
      </c>
      <c r="F50" s="80" t="s">
        <v>797</v>
      </c>
      <c r="G50" s="210">
        <v>309721.59999999998</v>
      </c>
      <c r="H50" s="210"/>
      <c r="I50" s="211">
        <v>6504153.5999999996</v>
      </c>
    </row>
    <row r="51" spans="2:9" ht="15.75" thickBot="1" x14ac:dyDescent="0.3">
      <c r="B51" s="79" t="s">
        <v>207</v>
      </c>
      <c r="C51" s="215" t="s">
        <v>758</v>
      </c>
      <c r="D51" s="269" t="s">
        <v>759</v>
      </c>
      <c r="E51" s="80" t="s">
        <v>212</v>
      </c>
      <c r="F51" s="80" t="s">
        <v>798</v>
      </c>
      <c r="G51" s="212">
        <v>309721</v>
      </c>
      <c r="H51" s="212"/>
      <c r="I51" s="214">
        <v>6813874.5999999996</v>
      </c>
    </row>
    <row r="52" spans="2:9" ht="15.75" thickBot="1" x14ac:dyDescent="0.3">
      <c r="B52" s="16" t="s">
        <v>316</v>
      </c>
      <c r="C52" s="137"/>
      <c r="D52" s="270"/>
      <c r="E52" s="97"/>
      <c r="F52" s="97"/>
      <c r="G52" s="141">
        <f>ROUND(SUM(G29:G51),5)</f>
        <v>6813874.5999999996</v>
      </c>
      <c r="H52" s="141">
        <f>ROUND(SUM(H29:H51),5)</f>
        <v>0</v>
      </c>
      <c r="I52" s="142">
        <f>I51</f>
        <v>6813874.5999999996</v>
      </c>
    </row>
    <row r="53" spans="2:9" x14ac:dyDescent="0.25">
      <c r="B53" s="12" t="s">
        <v>75</v>
      </c>
      <c r="C53" s="122"/>
      <c r="D53" s="268"/>
      <c r="E53" s="13"/>
      <c r="F53" s="13"/>
      <c r="G53" s="101"/>
      <c r="H53" s="101"/>
      <c r="I53" s="213"/>
    </row>
    <row r="54" spans="2:9" x14ac:dyDescent="0.25">
      <c r="B54" s="79" t="s">
        <v>242</v>
      </c>
      <c r="C54" s="215" t="s">
        <v>282</v>
      </c>
      <c r="D54" s="269" t="s">
        <v>317</v>
      </c>
      <c r="E54" s="80" t="s">
        <v>235</v>
      </c>
      <c r="F54" s="80" t="s">
        <v>318</v>
      </c>
      <c r="G54" s="210">
        <v>170000</v>
      </c>
      <c r="H54" s="210"/>
      <c r="I54" s="211">
        <v>170000</v>
      </c>
    </row>
    <row r="55" spans="2:9" x14ac:dyDescent="0.25">
      <c r="B55" s="79" t="s">
        <v>207</v>
      </c>
      <c r="C55" s="215" t="s">
        <v>287</v>
      </c>
      <c r="D55" s="269" t="s">
        <v>319</v>
      </c>
      <c r="E55" s="80" t="s">
        <v>235</v>
      </c>
      <c r="F55" s="80" t="s">
        <v>320</v>
      </c>
      <c r="G55" s="210">
        <v>170000</v>
      </c>
      <c r="H55" s="210"/>
      <c r="I55" s="211">
        <v>340000</v>
      </c>
    </row>
    <row r="56" spans="2:9" x14ac:dyDescent="0.25">
      <c r="B56" s="79" t="s">
        <v>242</v>
      </c>
      <c r="C56" s="215" t="s">
        <v>321</v>
      </c>
      <c r="D56" s="269" t="s">
        <v>322</v>
      </c>
      <c r="E56" s="80" t="s">
        <v>235</v>
      </c>
      <c r="F56" s="80" t="s">
        <v>323</v>
      </c>
      <c r="G56" s="210">
        <v>170000</v>
      </c>
      <c r="H56" s="210"/>
      <c r="I56" s="211">
        <v>510000</v>
      </c>
    </row>
    <row r="57" spans="2:9" x14ac:dyDescent="0.25">
      <c r="B57" s="79" t="s">
        <v>242</v>
      </c>
      <c r="C57" s="215" t="s">
        <v>324</v>
      </c>
      <c r="D57" s="269" t="s">
        <v>325</v>
      </c>
      <c r="E57" s="80" t="s">
        <v>235</v>
      </c>
      <c r="F57" s="80" t="s">
        <v>326</v>
      </c>
      <c r="G57" s="210">
        <v>95000</v>
      </c>
      <c r="H57" s="210"/>
      <c r="I57" s="211">
        <v>605000</v>
      </c>
    </row>
    <row r="58" spans="2:9" x14ac:dyDescent="0.25">
      <c r="B58" s="79" t="s">
        <v>242</v>
      </c>
      <c r="C58" s="215" t="s">
        <v>327</v>
      </c>
      <c r="D58" s="269" t="s">
        <v>328</v>
      </c>
      <c r="E58" s="80" t="s">
        <v>235</v>
      </c>
      <c r="F58" s="80" t="s">
        <v>329</v>
      </c>
      <c r="G58" s="210">
        <v>175000</v>
      </c>
      <c r="H58" s="210"/>
      <c r="I58" s="211">
        <v>780000</v>
      </c>
    </row>
    <row r="59" spans="2:9" x14ac:dyDescent="0.25">
      <c r="B59" s="79" t="s">
        <v>242</v>
      </c>
      <c r="C59" s="215" t="s">
        <v>330</v>
      </c>
      <c r="D59" s="269" t="s">
        <v>331</v>
      </c>
      <c r="E59" s="80" t="s">
        <v>235</v>
      </c>
      <c r="F59" s="80" t="s">
        <v>332</v>
      </c>
      <c r="G59" s="210">
        <v>175000</v>
      </c>
      <c r="H59" s="210"/>
      <c r="I59" s="211">
        <v>955000</v>
      </c>
    </row>
    <row r="60" spans="2:9" x14ac:dyDescent="0.25">
      <c r="B60" s="79" t="s">
        <v>242</v>
      </c>
      <c r="C60" s="215" t="s">
        <v>333</v>
      </c>
      <c r="D60" s="269" t="s">
        <v>334</v>
      </c>
      <c r="E60" s="80" t="s">
        <v>235</v>
      </c>
      <c r="F60" s="80" t="s">
        <v>335</v>
      </c>
      <c r="G60" s="210">
        <v>175000</v>
      </c>
      <c r="H60" s="210"/>
      <c r="I60" s="211">
        <v>1130000</v>
      </c>
    </row>
    <row r="61" spans="2:9" x14ac:dyDescent="0.25">
      <c r="B61" s="79" t="s">
        <v>242</v>
      </c>
      <c r="C61" s="215" t="s">
        <v>336</v>
      </c>
      <c r="D61" s="269" t="s">
        <v>337</v>
      </c>
      <c r="E61" s="80" t="s">
        <v>235</v>
      </c>
      <c r="F61" s="80" t="s">
        <v>338</v>
      </c>
      <c r="G61" s="210">
        <v>175000</v>
      </c>
      <c r="H61" s="210"/>
      <c r="I61" s="211">
        <v>1305000</v>
      </c>
    </row>
    <row r="62" spans="2:9" x14ac:dyDescent="0.25">
      <c r="B62" s="79" t="s">
        <v>242</v>
      </c>
      <c r="C62" s="215" t="s">
        <v>204</v>
      </c>
      <c r="D62" s="269" t="s">
        <v>315</v>
      </c>
      <c r="E62" s="80" t="s">
        <v>235</v>
      </c>
      <c r="F62" s="80" t="s">
        <v>236</v>
      </c>
      <c r="G62" s="210">
        <v>175000</v>
      </c>
      <c r="H62" s="210"/>
      <c r="I62" s="211">
        <v>1480000</v>
      </c>
    </row>
    <row r="63" spans="2:9" x14ac:dyDescent="0.25">
      <c r="B63" s="79" t="s">
        <v>242</v>
      </c>
      <c r="C63" s="215" t="s">
        <v>702</v>
      </c>
      <c r="D63" s="269" t="s">
        <v>619</v>
      </c>
      <c r="E63" s="80" t="s">
        <v>235</v>
      </c>
      <c r="F63" s="80" t="s">
        <v>696</v>
      </c>
      <c r="G63" s="210">
        <v>175000</v>
      </c>
      <c r="H63" s="210"/>
      <c r="I63" s="211">
        <v>1655000</v>
      </c>
    </row>
    <row r="64" spans="2:9" ht="15.75" thickBot="1" x14ac:dyDescent="0.3">
      <c r="B64" s="79" t="s">
        <v>242</v>
      </c>
      <c r="C64" s="215" t="s">
        <v>799</v>
      </c>
      <c r="D64" s="269" t="s">
        <v>278</v>
      </c>
      <c r="E64" s="80" t="s">
        <v>235</v>
      </c>
      <c r="F64" s="80" t="s">
        <v>762</v>
      </c>
      <c r="G64" s="212">
        <v>175000</v>
      </c>
      <c r="H64" s="212"/>
      <c r="I64" s="214">
        <v>1830000</v>
      </c>
    </row>
    <row r="65" spans="2:9" ht="15.75" thickBot="1" x14ac:dyDescent="0.3">
      <c r="B65" s="16" t="s">
        <v>339</v>
      </c>
      <c r="C65" s="137"/>
      <c r="D65" s="270"/>
      <c r="E65" s="97"/>
      <c r="F65" s="97"/>
      <c r="G65" s="141">
        <f>ROUND(SUM(G53:G64),5)</f>
        <v>1830000</v>
      </c>
      <c r="H65" s="141">
        <f>ROUND(SUM(H53:H64),5)</f>
        <v>0</v>
      </c>
      <c r="I65" s="142">
        <f>I64</f>
        <v>1830000</v>
      </c>
    </row>
    <row r="66" spans="2:9" x14ac:dyDescent="0.25">
      <c r="B66" s="12" t="s">
        <v>76</v>
      </c>
      <c r="C66" s="122"/>
      <c r="D66" s="268"/>
      <c r="E66" s="13"/>
      <c r="F66" s="13"/>
      <c r="G66" s="101"/>
      <c r="H66" s="101"/>
      <c r="I66" s="213"/>
    </row>
    <row r="67" spans="2:9" x14ac:dyDescent="0.25">
      <c r="B67" s="12" t="s">
        <v>77</v>
      </c>
      <c r="C67" s="122"/>
      <c r="D67" s="268"/>
      <c r="E67" s="13"/>
      <c r="F67" s="13"/>
      <c r="G67" s="101"/>
      <c r="H67" s="101"/>
      <c r="I67" s="213"/>
    </row>
    <row r="68" spans="2:9" x14ac:dyDescent="0.25">
      <c r="B68" s="79" t="s">
        <v>242</v>
      </c>
      <c r="C68" s="215" t="s">
        <v>282</v>
      </c>
      <c r="D68" s="269"/>
      <c r="E68" s="80" t="s">
        <v>220</v>
      </c>
      <c r="F68" s="80" t="s">
        <v>221</v>
      </c>
      <c r="G68" s="210">
        <v>3930</v>
      </c>
      <c r="H68" s="210"/>
      <c r="I68" s="211">
        <v>3930</v>
      </c>
    </row>
    <row r="69" spans="2:9" x14ac:dyDescent="0.25">
      <c r="B69" s="79" t="s">
        <v>207</v>
      </c>
      <c r="C69" s="215">
        <v>43346</v>
      </c>
      <c r="D69" s="269" t="s">
        <v>340</v>
      </c>
      <c r="E69" s="80" t="s">
        <v>220</v>
      </c>
      <c r="F69" s="80" t="s">
        <v>221</v>
      </c>
      <c r="G69" s="210">
        <v>3975</v>
      </c>
      <c r="H69" s="210"/>
      <c r="I69" s="211">
        <v>7905</v>
      </c>
    </row>
    <row r="70" spans="2:9" x14ac:dyDescent="0.25">
      <c r="B70" s="79" t="s">
        <v>207</v>
      </c>
      <c r="C70" s="215">
        <v>43438</v>
      </c>
      <c r="D70" s="269" t="s">
        <v>341</v>
      </c>
      <c r="E70" s="80" t="s">
        <v>220</v>
      </c>
      <c r="F70" s="80" t="s">
        <v>342</v>
      </c>
      <c r="G70" s="210">
        <v>4005</v>
      </c>
      <c r="H70" s="210"/>
      <c r="I70" s="211">
        <v>11910</v>
      </c>
    </row>
    <row r="71" spans="2:9" x14ac:dyDescent="0.25">
      <c r="B71" s="79" t="s">
        <v>207</v>
      </c>
      <c r="C71" s="215" t="s">
        <v>343</v>
      </c>
      <c r="D71" s="269" t="s">
        <v>344</v>
      </c>
      <c r="E71" s="80" t="s">
        <v>220</v>
      </c>
      <c r="F71" s="80" t="s">
        <v>221</v>
      </c>
      <c r="G71" s="210">
        <v>6890</v>
      </c>
      <c r="H71" s="210"/>
      <c r="I71" s="211">
        <v>18800</v>
      </c>
    </row>
    <row r="72" spans="2:9" x14ac:dyDescent="0.25">
      <c r="B72" s="79" t="s">
        <v>207</v>
      </c>
      <c r="C72" s="215" t="s">
        <v>345</v>
      </c>
      <c r="D72" s="269" t="s">
        <v>346</v>
      </c>
      <c r="E72" s="80" t="s">
        <v>220</v>
      </c>
      <c r="F72" s="80" t="s">
        <v>221</v>
      </c>
      <c r="G72" s="210">
        <v>3885</v>
      </c>
      <c r="H72" s="210"/>
      <c r="I72" s="211">
        <v>22685</v>
      </c>
    </row>
    <row r="73" spans="2:9" x14ac:dyDescent="0.25">
      <c r="B73" s="79" t="s">
        <v>207</v>
      </c>
      <c r="C73" s="215" t="s">
        <v>347</v>
      </c>
      <c r="D73" s="269" t="s">
        <v>348</v>
      </c>
      <c r="E73" s="80" t="s">
        <v>220</v>
      </c>
      <c r="F73" s="80" t="s">
        <v>221</v>
      </c>
      <c r="G73" s="210">
        <v>3920</v>
      </c>
      <c r="H73" s="210"/>
      <c r="I73" s="211">
        <v>26605</v>
      </c>
    </row>
    <row r="74" spans="2:9" x14ac:dyDescent="0.25">
      <c r="B74" s="79" t="s">
        <v>207</v>
      </c>
      <c r="C74" s="215" t="s">
        <v>349</v>
      </c>
      <c r="D74" s="269" t="s">
        <v>350</v>
      </c>
      <c r="E74" s="80" t="s">
        <v>220</v>
      </c>
      <c r="F74" s="80" t="s">
        <v>221</v>
      </c>
      <c r="G74" s="210">
        <v>3950</v>
      </c>
      <c r="H74" s="210"/>
      <c r="I74" s="211">
        <v>30555</v>
      </c>
    </row>
    <row r="75" spans="2:9" x14ac:dyDescent="0.25">
      <c r="B75" s="79" t="s">
        <v>207</v>
      </c>
      <c r="C75" s="215" t="s">
        <v>351</v>
      </c>
      <c r="D75" s="269" t="s">
        <v>352</v>
      </c>
      <c r="E75" s="80" t="s">
        <v>220</v>
      </c>
      <c r="F75" s="80" t="s">
        <v>221</v>
      </c>
      <c r="G75" s="210">
        <v>4035</v>
      </c>
      <c r="H75" s="210"/>
      <c r="I75" s="211">
        <v>34590</v>
      </c>
    </row>
    <row r="76" spans="2:9" x14ac:dyDescent="0.25">
      <c r="B76" s="79" t="s">
        <v>207</v>
      </c>
      <c r="C76" s="215" t="s">
        <v>189</v>
      </c>
      <c r="D76" s="269" t="s">
        <v>219</v>
      </c>
      <c r="E76" s="80" t="s">
        <v>220</v>
      </c>
      <c r="F76" s="80" t="s">
        <v>221</v>
      </c>
      <c r="G76" s="210">
        <v>4015</v>
      </c>
      <c r="H76" s="210"/>
      <c r="I76" s="211">
        <v>38605</v>
      </c>
    </row>
    <row r="77" spans="2:9" ht="15.75" thickBot="1" x14ac:dyDescent="0.3">
      <c r="B77" s="231" t="s">
        <v>207</v>
      </c>
      <c r="C77" s="259">
        <v>43292</v>
      </c>
      <c r="D77" s="271" t="s">
        <v>728</v>
      </c>
      <c r="E77" s="232" t="s">
        <v>220</v>
      </c>
      <c r="F77" s="232" t="s">
        <v>221</v>
      </c>
      <c r="G77" s="212">
        <v>4005</v>
      </c>
      <c r="H77" s="212"/>
      <c r="I77" s="214">
        <v>42610</v>
      </c>
    </row>
    <row r="78" spans="2:9" ht="15.75" thickBot="1" x14ac:dyDescent="0.3">
      <c r="B78" s="79" t="s">
        <v>207</v>
      </c>
      <c r="C78" s="215" t="s">
        <v>753</v>
      </c>
      <c r="D78" s="269" t="s">
        <v>755</v>
      </c>
      <c r="E78" s="80" t="s">
        <v>220</v>
      </c>
      <c r="F78" s="80" t="s">
        <v>221</v>
      </c>
      <c r="G78" s="212">
        <v>3986.86</v>
      </c>
      <c r="H78" s="212"/>
      <c r="I78" s="214">
        <v>46596.86</v>
      </c>
    </row>
    <row r="79" spans="2:9" ht="15.75" thickBot="1" x14ac:dyDescent="0.3">
      <c r="B79" s="16" t="s">
        <v>353</v>
      </c>
      <c r="C79" s="137"/>
      <c r="D79" s="270"/>
      <c r="E79" s="97"/>
      <c r="F79" s="97"/>
      <c r="G79" s="141">
        <f>ROUND(SUM(G67:G78),5)</f>
        <v>46596.86</v>
      </c>
      <c r="H79" s="141">
        <f>ROUND(SUM(H67:H78),5)</f>
        <v>0</v>
      </c>
      <c r="I79" s="142">
        <f>I78</f>
        <v>46596.86</v>
      </c>
    </row>
    <row r="80" spans="2:9" x14ac:dyDescent="0.25">
      <c r="B80" s="12" t="s">
        <v>78</v>
      </c>
      <c r="C80" s="122"/>
      <c r="D80" s="268"/>
      <c r="E80" s="13"/>
      <c r="F80" s="13"/>
      <c r="G80" s="101"/>
      <c r="H80" s="101"/>
      <c r="I80" s="213"/>
    </row>
    <row r="81" spans="2:9" x14ac:dyDescent="0.25">
      <c r="B81" s="79" t="s">
        <v>207</v>
      </c>
      <c r="C81" s="215" t="s">
        <v>354</v>
      </c>
      <c r="D81" s="269" t="s">
        <v>355</v>
      </c>
      <c r="E81" s="80" t="s">
        <v>217</v>
      </c>
      <c r="F81" s="80" t="s">
        <v>218</v>
      </c>
      <c r="G81" s="210">
        <v>730875</v>
      </c>
      <c r="H81" s="210"/>
      <c r="I81" s="211">
        <v>730875</v>
      </c>
    </row>
    <row r="82" spans="2:9" x14ac:dyDescent="0.25">
      <c r="B82" s="79" t="s">
        <v>207</v>
      </c>
      <c r="C82" s="215" t="s">
        <v>356</v>
      </c>
      <c r="D82" s="269" t="s">
        <v>357</v>
      </c>
      <c r="E82" s="80" t="s">
        <v>217</v>
      </c>
      <c r="F82" s="80" t="s">
        <v>218</v>
      </c>
      <c r="G82" s="210">
        <v>797355</v>
      </c>
      <c r="H82" s="210"/>
      <c r="I82" s="211">
        <v>1528230</v>
      </c>
    </row>
    <row r="83" spans="2:9" x14ac:dyDescent="0.25">
      <c r="B83" s="79" t="s">
        <v>207</v>
      </c>
      <c r="C83" s="215">
        <v>43346</v>
      </c>
      <c r="D83" s="269" t="s">
        <v>358</v>
      </c>
      <c r="E83" s="80" t="s">
        <v>217</v>
      </c>
      <c r="F83" s="80" t="s">
        <v>218</v>
      </c>
      <c r="G83" s="210">
        <v>754740</v>
      </c>
      <c r="H83" s="210"/>
      <c r="I83" s="211">
        <v>2282970</v>
      </c>
    </row>
    <row r="84" spans="2:9" x14ac:dyDescent="0.25">
      <c r="B84" s="79" t="s">
        <v>207</v>
      </c>
      <c r="C84" s="215">
        <v>43438</v>
      </c>
      <c r="D84" s="269" t="s">
        <v>359</v>
      </c>
      <c r="E84" s="80" t="s">
        <v>217</v>
      </c>
      <c r="F84" s="80" t="s">
        <v>360</v>
      </c>
      <c r="G84" s="210">
        <v>694240</v>
      </c>
      <c r="H84" s="210"/>
      <c r="I84" s="211">
        <v>2977210</v>
      </c>
    </row>
    <row r="85" spans="2:9" x14ac:dyDescent="0.25">
      <c r="B85" s="79" t="s">
        <v>207</v>
      </c>
      <c r="C85" s="215" t="s">
        <v>345</v>
      </c>
      <c r="D85" s="269" t="s">
        <v>361</v>
      </c>
      <c r="E85" s="80" t="s">
        <v>217</v>
      </c>
      <c r="F85" s="80" t="s">
        <v>362</v>
      </c>
      <c r="G85" s="210">
        <v>664625</v>
      </c>
      <c r="H85" s="210"/>
      <c r="I85" s="211">
        <v>3641835</v>
      </c>
    </row>
    <row r="86" spans="2:9" x14ac:dyDescent="0.25">
      <c r="B86" s="79" t="s">
        <v>207</v>
      </c>
      <c r="C86" s="215" t="s">
        <v>347</v>
      </c>
      <c r="D86" s="269" t="s">
        <v>363</v>
      </c>
      <c r="E86" s="80" t="s">
        <v>217</v>
      </c>
      <c r="F86" s="80" t="s">
        <v>218</v>
      </c>
      <c r="G86" s="210">
        <v>707430</v>
      </c>
      <c r="H86" s="210"/>
      <c r="I86" s="211">
        <v>4349265</v>
      </c>
    </row>
    <row r="87" spans="2:9" x14ac:dyDescent="0.25">
      <c r="B87" s="79" t="s">
        <v>207</v>
      </c>
      <c r="C87" s="215" t="s">
        <v>349</v>
      </c>
      <c r="D87" s="269" t="s">
        <v>364</v>
      </c>
      <c r="E87" s="80" t="s">
        <v>217</v>
      </c>
      <c r="F87" s="80" t="s">
        <v>218</v>
      </c>
      <c r="G87" s="210">
        <v>644930</v>
      </c>
      <c r="H87" s="210"/>
      <c r="I87" s="211">
        <v>4994195</v>
      </c>
    </row>
    <row r="88" spans="2:9" x14ac:dyDescent="0.25">
      <c r="B88" s="79" t="s">
        <v>207</v>
      </c>
      <c r="C88" s="215" t="s">
        <v>365</v>
      </c>
      <c r="D88" s="269" t="s">
        <v>366</v>
      </c>
      <c r="E88" s="80" t="s">
        <v>217</v>
      </c>
      <c r="F88" s="80" t="s">
        <v>218</v>
      </c>
      <c r="G88" s="210">
        <v>659290</v>
      </c>
      <c r="H88" s="210"/>
      <c r="I88" s="211">
        <v>5653485</v>
      </c>
    </row>
    <row r="89" spans="2:9" x14ac:dyDescent="0.25">
      <c r="B89" s="79" t="s">
        <v>207</v>
      </c>
      <c r="C89" s="215" t="s">
        <v>189</v>
      </c>
      <c r="D89" s="269" t="s">
        <v>216</v>
      </c>
      <c r="E89" s="80" t="s">
        <v>217</v>
      </c>
      <c r="F89" s="80" t="s">
        <v>218</v>
      </c>
      <c r="G89" s="210">
        <v>657395</v>
      </c>
      <c r="H89" s="210"/>
      <c r="I89" s="211">
        <v>6310880</v>
      </c>
    </row>
    <row r="90" spans="2:9" x14ac:dyDescent="0.25">
      <c r="B90" s="79" t="s">
        <v>207</v>
      </c>
      <c r="C90" s="215">
        <v>43414</v>
      </c>
      <c r="D90" s="269" t="s">
        <v>685</v>
      </c>
      <c r="E90" s="80" t="s">
        <v>217</v>
      </c>
      <c r="F90" s="80" t="s">
        <v>218</v>
      </c>
      <c r="G90" s="210">
        <v>681970</v>
      </c>
      <c r="H90" s="210"/>
      <c r="I90" s="211">
        <v>6992850</v>
      </c>
    </row>
    <row r="91" spans="2:9" ht="15.75" thickBot="1" x14ac:dyDescent="0.3">
      <c r="B91" s="79" t="s">
        <v>207</v>
      </c>
      <c r="C91" s="215">
        <v>43354</v>
      </c>
      <c r="D91" s="269" t="s">
        <v>730</v>
      </c>
      <c r="E91" s="80" t="s">
        <v>217</v>
      </c>
      <c r="F91" s="80" t="s">
        <v>218</v>
      </c>
      <c r="G91" s="212">
        <v>696165</v>
      </c>
      <c r="H91" s="212"/>
      <c r="I91" s="214">
        <v>7689015</v>
      </c>
    </row>
    <row r="92" spans="2:9" ht="15.75" thickBot="1" x14ac:dyDescent="0.3">
      <c r="B92" s="16" t="s">
        <v>367</v>
      </c>
      <c r="C92" s="137"/>
      <c r="D92" s="270"/>
      <c r="E92" s="97"/>
      <c r="F92" s="97"/>
      <c r="G92" s="141">
        <f>ROUND(SUM(G80:G91),5)</f>
        <v>7689015</v>
      </c>
      <c r="H92" s="141">
        <f>ROUND(SUM(H80:H91),5)</f>
        <v>0</v>
      </c>
      <c r="I92" s="142">
        <f>I91</f>
        <v>7689015</v>
      </c>
    </row>
    <row r="93" spans="2:9" x14ac:dyDescent="0.25">
      <c r="B93" s="12" t="s">
        <v>79</v>
      </c>
      <c r="C93" s="122"/>
      <c r="D93" s="268"/>
      <c r="E93" s="13"/>
      <c r="F93" s="13"/>
      <c r="G93" s="101"/>
      <c r="H93" s="101"/>
      <c r="I93" s="213"/>
    </row>
    <row r="94" spans="2:9" x14ac:dyDescent="0.25">
      <c r="B94" s="79" t="s">
        <v>242</v>
      </c>
      <c r="C94" s="215" t="s">
        <v>368</v>
      </c>
      <c r="D94" s="269"/>
      <c r="E94" s="80" t="s">
        <v>209</v>
      </c>
      <c r="F94" s="80" t="s">
        <v>210</v>
      </c>
      <c r="G94" s="210">
        <v>394083</v>
      </c>
      <c r="H94" s="210"/>
      <c r="I94" s="211">
        <v>394083</v>
      </c>
    </row>
    <row r="95" spans="2:9" x14ac:dyDescent="0.25">
      <c r="B95" s="79" t="s">
        <v>207</v>
      </c>
      <c r="C95" s="215">
        <v>43346</v>
      </c>
      <c r="D95" s="269" t="s">
        <v>369</v>
      </c>
      <c r="E95" s="80" t="s">
        <v>209</v>
      </c>
      <c r="F95" s="80" t="s">
        <v>210</v>
      </c>
      <c r="G95" s="210">
        <v>377132</v>
      </c>
      <c r="H95" s="210"/>
      <c r="I95" s="211">
        <v>771215</v>
      </c>
    </row>
    <row r="96" spans="2:9" x14ac:dyDescent="0.25">
      <c r="B96" s="79" t="s">
        <v>207</v>
      </c>
      <c r="C96" s="215">
        <v>43438</v>
      </c>
      <c r="D96" s="269" t="s">
        <v>370</v>
      </c>
      <c r="E96" s="80" t="s">
        <v>209</v>
      </c>
      <c r="F96" s="80" t="s">
        <v>371</v>
      </c>
      <c r="G96" s="210">
        <v>438452</v>
      </c>
      <c r="H96" s="210"/>
      <c r="I96" s="211">
        <v>1209667</v>
      </c>
    </row>
    <row r="97" spans="2:9" x14ac:dyDescent="0.25">
      <c r="B97" s="79" t="s">
        <v>207</v>
      </c>
      <c r="C97" s="215">
        <v>43195</v>
      </c>
      <c r="D97" s="269" t="s">
        <v>372</v>
      </c>
      <c r="E97" s="80" t="s">
        <v>209</v>
      </c>
      <c r="F97" s="80" t="s">
        <v>210</v>
      </c>
      <c r="G97" s="210">
        <v>385901</v>
      </c>
      <c r="H97" s="210"/>
      <c r="I97" s="211">
        <v>1595568</v>
      </c>
    </row>
    <row r="98" spans="2:9" x14ac:dyDescent="0.25">
      <c r="B98" s="79" t="s">
        <v>207</v>
      </c>
      <c r="C98" s="215" t="s">
        <v>347</v>
      </c>
      <c r="D98" s="269" t="s">
        <v>373</v>
      </c>
      <c r="E98" s="80" t="s">
        <v>209</v>
      </c>
      <c r="F98" s="80" t="s">
        <v>210</v>
      </c>
      <c r="G98" s="210">
        <v>357924</v>
      </c>
      <c r="H98" s="210"/>
      <c r="I98" s="211">
        <v>1953492</v>
      </c>
    </row>
    <row r="99" spans="2:9" x14ac:dyDescent="0.25">
      <c r="B99" s="79" t="s">
        <v>207</v>
      </c>
      <c r="C99" s="215">
        <v>43227</v>
      </c>
      <c r="D99" s="269" t="s">
        <v>374</v>
      </c>
      <c r="E99" s="80" t="s">
        <v>209</v>
      </c>
      <c r="F99" s="80" t="s">
        <v>210</v>
      </c>
      <c r="G99" s="210">
        <v>269042</v>
      </c>
      <c r="H99" s="210"/>
      <c r="I99" s="211">
        <v>2222534</v>
      </c>
    </row>
    <row r="100" spans="2:9" x14ac:dyDescent="0.25">
      <c r="B100" s="79" t="s">
        <v>207</v>
      </c>
      <c r="C100" s="215" t="s">
        <v>375</v>
      </c>
      <c r="D100" s="269" t="s">
        <v>376</v>
      </c>
      <c r="E100" s="80" t="s">
        <v>209</v>
      </c>
      <c r="F100" s="80" t="s">
        <v>210</v>
      </c>
      <c r="G100" s="210">
        <v>242676</v>
      </c>
      <c r="H100" s="210"/>
      <c r="I100" s="211">
        <v>2465210</v>
      </c>
    </row>
    <row r="101" spans="2:9" x14ac:dyDescent="0.25">
      <c r="B101" s="79" t="s">
        <v>207</v>
      </c>
      <c r="C101" s="215">
        <v>43413</v>
      </c>
      <c r="D101" s="269" t="s">
        <v>208</v>
      </c>
      <c r="E101" s="80" t="s">
        <v>209</v>
      </c>
      <c r="F101" s="80" t="s">
        <v>210</v>
      </c>
      <c r="G101" s="210">
        <v>300300</v>
      </c>
      <c r="H101" s="210"/>
      <c r="I101" s="211">
        <v>2765510</v>
      </c>
    </row>
    <row r="102" spans="2:9" x14ac:dyDescent="0.25">
      <c r="B102" s="79" t="s">
        <v>207</v>
      </c>
      <c r="C102" s="215" t="s">
        <v>205</v>
      </c>
      <c r="D102" s="269" t="s">
        <v>237</v>
      </c>
      <c r="E102" s="80" t="s">
        <v>209</v>
      </c>
      <c r="F102" s="80" t="s">
        <v>210</v>
      </c>
      <c r="G102" s="210">
        <v>242676</v>
      </c>
      <c r="H102" s="210"/>
      <c r="I102" s="211">
        <v>3008186</v>
      </c>
    </row>
    <row r="103" spans="2:9" ht="15.75" thickBot="1" x14ac:dyDescent="0.3">
      <c r="B103" s="79" t="s">
        <v>207</v>
      </c>
      <c r="C103" s="215">
        <v>43354</v>
      </c>
      <c r="D103" s="269" t="s">
        <v>731</v>
      </c>
      <c r="E103" s="80" t="s">
        <v>209</v>
      </c>
      <c r="F103" s="80" t="s">
        <v>210</v>
      </c>
      <c r="G103" s="210">
        <v>281092</v>
      </c>
      <c r="H103" s="210"/>
      <c r="I103" s="211">
        <v>3289278</v>
      </c>
    </row>
    <row r="104" spans="2:9" ht="15.75" thickBot="1" x14ac:dyDescent="0.3">
      <c r="B104" s="16" t="s">
        <v>377</v>
      </c>
      <c r="C104" s="137"/>
      <c r="D104" s="270"/>
      <c r="E104" s="97"/>
      <c r="F104" s="97"/>
      <c r="G104" s="141">
        <f>ROUND(SUM(G93:G103),5)</f>
        <v>3289278</v>
      </c>
      <c r="H104" s="141">
        <f>ROUND(SUM(H93:H103),5)</f>
        <v>0</v>
      </c>
      <c r="I104" s="142">
        <f>I103</f>
        <v>3289278</v>
      </c>
    </row>
    <row r="105" spans="2:9" ht="15.75" thickBot="1" x14ac:dyDescent="0.3">
      <c r="B105" s="16" t="s">
        <v>80</v>
      </c>
      <c r="C105" s="137"/>
      <c r="D105" s="270"/>
      <c r="E105" s="97"/>
      <c r="F105" s="97"/>
      <c r="G105" s="141">
        <f>ROUND(G79+G92+G104,5)</f>
        <v>11024889.859999999</v>
      </c>
      <c r="H105" s="141">
        <f>ROUND(H79+H92+H104,5)</f>
        <v>0</v>
      </c>
      <c r="I105" s="142">
        <f>ROUND(I79+I92+I104,5)</f>
        <v>11024889.859999999</v>
      </c>
    </row>
    <row r="106" spans="2:9" x14ac:dyDescent="0.25">
      <c r="B106" s="12" t="s">
        <v>81</v>
      </c>
      <c r="C106" s="122"/>
      <c r="D106" s="268"/>
      <c r="E106" s="13"/>
      <c r="F106" s="13"/>
      <c r="G106" s="101"/>
      <c r="H106" s="101"/>
      <c r="I106" s="213"/>
    </row>
    <row r="107" spans="2:9" x14ac:dyDescent="0.25">
      <c r="B107" s="79" t="s">
        <v>242</v>
      </c>
      <c r="C107" s="215">
        <v>43221</v>
      </c>
      <c r="D107" s="269"/>
      <c r="E107" s="80" t="s">
        <v>222</v>
      </c>
      <c r="F107" s="80" t="s">
        <v>378</v>
      </c>
      <c r="G107" s="210">
        <v>600000</v>
      </c>
      <c r="H107" s="210"/>
      <c r="I107" s="211">
        <v>600000</v>
      </c>
    </row>
    <row r="108" spans="2:9" x14ac:dyDescent="0.25">
      <c r="B108" s="79" t="s">
        <v>242</v>
      </c>
      <c r="C108" s="215">
        <v>43253</v>
      </c>
      <c r="D108" s="269"/>
      <c r="E108" s="80" t="s">
        <v>222</v>
      </c>
      <c r="F108" s="80" t="s">
        <v>379</v>
      </c>
      <c r="G108" s="210">
        <v>600000</v>
      </c>
      <c r="H108" s="210"/>
      <c r="I108" s="211">
        <v>1200000</v>
      </c>
    </row>
    <row r="109" spans="2:9" x14ac:dyDescent="0.25">
      <c r="B109" s="79" t="s">
        <v>242</v>
      </c>
      <c r="C109" s="215">
        <v>43254</v>
      </c>
      <c r="D109" s="269"/>
      <c r="E109" s="80" t="s">
        <v>222</v>
      </c>
      <c r="F109" s="80" t="s">
        <v>380</v>
      </c>
      <c r="G109" s="210">
        <v>618000</v>
      </c>
      <c r="H109" s="210"/>
      <c r="I109" s="211">
        <v>1818000</v>
      </c>
    </row>
    <row r="110" spans="2:9" x14ac:dyDescent="0.25">
      <c r="B110" s="79" t="s">
        <v>242</v>
      </c>
      <c r="C110" s="215">
        <v>43347</v>
      </c>
      <c r="D110" s="269"/>
      <c r="E110" s="80" t="s">
        <v>222</v>
      </c>
      <c r="F110" s="80" t="s">
        <v>381</v>
      </c>
      <c r="G110" s="210">
        <v>618000</v>
      </c>
      <c r="H110" s="210"/>
      <c r="I110" s="211">
        <v>2436000</v>
      </c>
    </row>
    <row r="111" spans="2:9" x14ac:dyDescent="0.25">
      <c r="B111" s="79" t="s">
        <v>242</v>
      </c>
      <c r="C111" s="215">
        <v>43195</v>
      </c>
      <c r="D111" s="269"/>
      <c r="E111" s="80" t="s">
        <v>222</v>
      </c>
      <c r="F111" s="80" t="s">
        <v>382</v>
      </c>
      <c r="G111" s="210">
        <v>618000</v>
      </c>
      <c r="H111" s="210"/>
      <c r="I111" s="211">
        <v>3054000</v>
      </c>
    </row>
    <row r="112" spans="2:9" x14ac:dyDescent="0.25">
      <c r="B112" s="79" t="s">
        <v>242</v>
      </c>
      <c r="C112" s="215">
        <v>43440</v>
      </c>
      <c r="D112" s="269"/>
      <c r="E112" s="80" t="s">
        <v>222</v>
      </c>
      <c r="F112" s="80" t="s">
        <v>383</v>
      </c>
      <c r="G112" s="210">
        <v>618000</v>
      </c>
      <c r="H112" s="210"/>
      <c r="I112" s="211">
        <v>3672000</v>
      </c>
    </row>
    <row r="113" spans="2:9" x14ac:dyDescent="0.25">
      <c r="B113" s="79" t="s">
        <v>242</v>
      </c>
      <c r="C113" s="215" t="s">
        <v>268</v>
      </c>
      <c r="D113" s="269"/>
      <c r="E113" s="80" t="s">
        <v>222</v>
      </c>
      <c r="F113" s="80" t="s">
        <v>384</v>
      </c>
      <c r="G113" s="210">
        <v>618000</v>
      </c>
      <c r="H113" s="210"/>
      <c r="I113" s="211">
        <v>4290000</v>
      </c>
    </row>
    <row r="114" spans="2:9" x14ac:dyDescent="0.25">
      <c r="B114" s="79" t="s">
        <v>242</v>
      </c>
      <c r="C114" s="215">
        <v>43351</v>
      </c>
      <c r="D114" s="269"/>
      <c r="E114" s="80" t="s">
        <v>222</v>
      </c>
      <c r="F114" s="80" t="s">
        <v>385</v>
      </c>
      <c r="G114" s="210">
        <v>618000</v>
      </c>
      <c r="H114" s="210"/>
      <c r="I114" s="211">
        <v>4908000</v>
      </c>
    </row>
    <row r="115" spans="2:9" ht="15.75" thickBot="1" x14ac:dyDescent="0.3">
      <c r="B115" s="231" t="s">
        <v>242</v>
      </c>
      <c r="C115" s="259">
        <v>43382</v>
      </c>
      <c r="D115" s="271"/>
      <c r="E115" s="232" t="s">
        <v>222</v>
      </c>
      <c r="F115" s="232" t="s">
        <v>223</v>
      </c>
      <c r="G115" s="212">
        <v>618000</v>
      </c>
      <c r="H115" s="212"/>
      <c r="I115" s="214">
        <v>5526000</v>
      </c>
    </row>
    <row r="116" spans="2:9" x14ac:dyDescent="0.25">
      <c r="B116" s="79" t="s">
        <v>207</v>
      </c>
      <c r="C116" s="215">
        <v>43414</v>
      </c>
      <c r="D116" s="269" t="s">
        <v>690</v>
      </c>
      <c r="E116" s="80" t="s">
        <v>222</v>
      </c>
      <c r="F116" s="80" t="s">
        <v>691</v>
      </c>
      <c r="G116" s="210">
        <v>618000</v>
      </c>
      <c r="H116" s="210"/>
      <c r="I116" s="211">
        <v>6144000</v>
      </c>
    </row>
    <row r="117" spans="2:9" ht="15.75" thickBot="1" x14ac:dyDescent="0.3">
      <c r="B117" s="79" t="s">
        <v>242</v>
      </c>
      <c r="C117" s="215">
        <v>43354</v>
      </c>
      <c r="D117" s="269"/>
      <c r="E117" s="80" t="s">
        <v>222</v>
      </c>
      <c r="F117" s="80" t="s">
        <v>743</v>
      </c>
      <c r="G117" s="212">
        <v>618000</v>
      </c>
      <c r="H117" s="212"/>
      <c r="I117" s="214">
        <v>6762000</v>
      </c>
    </row>
    <row r="118" spans="2:9" ht="15.75" thickBot="1" x14ac:dyDescent="0.3">
      <c r="B118" s="16" t="s">
        <v>386</v>
      </c>
      <c r="C118" s="137"/>
      <c r="D118" s="270"/>
      <c r="E118" s="97"/>
      <c r="F118" s="97"/>
      <c r="G118" s="141">
        <f>ROUND(SUM(G106:G117),5)</f>
        <v>6762000</v>
      </c>
      <c r="H118" s="141">
        <f>ROUND(SUM(H106:H117),5)</f>
        <v>0</v>
      </c>
      <c r="I118" s="142">
        <f>I117</f>
        <v>6762000</v>
      </c>
    </row>
    <row r="119" spans="2:9" x14ac:dyDescent="0.25">
      <c r="B119" s="12" t="s">
        <v>82</v>
      </c>
      <c r="C119" s="122"/>
      <c r="D119" s="268"/>
      <c r="E119" s="13"/>
      <c r="F119" s="13"/>
      <c r="G119" s="101"/>
      <c r="H119" s="101"/>
      <c r="I119" s="213"/>
    </row>
    <row r="120" spans="2:9" x14ac:dyDescent="0.25">
      <c r="B120" s="12" t="s">
        <v>83</v>
      </c>
      <c r="C120" s="122"/>
      <c r="D120" s="268"/>
      <c r="E120" s="13"/>
      <c r="F120" s="13"/>
      <c r="G120" s="101"/>
      <c r="H120" s="101"/>
      <c r="I120" s="213"/>
    </row>
    <row r="121" spans="2:9" x14ac:dyDescent="0.25">
      <c r="B121" s="79" t="s">
        <v>242</v>
      </c>
      <c r="C121" s="215" t="s">
        <v>368</v>
      </c>
      <c r="D121" s="269" t="s">
        <v>387</v>
      </c>
      <c r="E121" s="80" t="s">
        <v>232</v>
      </c>
      <c r="F121" s="80" t="s">
        <v>388</v>
      </c>
      <c r="G121" s="210">
        <v>82688</v>
      </c>
      <c r="H121" s="210"/>
      <c r="I121" s="211">
        <v>82688</v>
      </c>
    </row>
    <row r="122" spans="2:9" x14ac:dyDescent="0.25">
      <c r="B122" s="79" t="s">
        <v>207</v>
      </c>
      <c r="C122" s="215" t="s">
        <v>287</v>
      </c>
      <c r="D122" s="269" t="s">
        <v>389</v>
      </c>
      <c r="E122" s="80" t="s">
        <v>232</v>
      </c>
      <c r="F122" s="80" t="s">
        <v>390</v>
      </c>
      <c r="G122" s="210">
        <v>86821</v>
      </c>
      <c r="H122" s="210"/>
      <c r="I122" s="211">
        <v>169509</v>
      </c>
    </row>
    <row r="123" spans="2:9" x14ac:dyDescent="0.25">
      <c r="B123" s="79" t="s">
        <v>242</v>
      </c>
      <c r="C123" s="215">
        <v>43437</v>
      </c>
      <c r="D123" s="269" t="s">
        <v>391</v>
      </c>
      <c r="E123" s="80" t="s">
        <v>232</v>
      </c>
      <c r="F123" s="80" t="s">
        <v>392</v>
      </c>
      <c r="G123" s="210">
        <v>86823</v>
      </c>
      <c r="H123" s="210"/>
      <c r="I123" s="211">
        <v>256332</v>
      </c>
    </row>
    <row r="124" spans="2:9" x14ac:dyDescent="0.25">
      <c r="B124" s="79" t="s">
        <v>242</v>
      </c>
      <c r="C124" s="215" t="s">
        <v>324</v>
      </c>
      <c r="D124" s="269" t="s">
        <v>393</v>
      </c>
      <c r="E124" s="80" t="s">
        <v>232</v>
      </c>
      <c r="F124" s="80" t="s">
        <v>394</v>
      </c>
      <c r="G124" s="210">
        <v>86823</v>
      </c>
      <c r="H124" s="210"/>
      <c r="I124" s="211">
        <v>343155</v>
      </c>
    </row>
    <row r="125" spans="2:9" x14ac:dyDescent="0.25">
      <c r="B125" s="79" t="s">
        <v>242</v>
      </c>
      <c r="C125" s="215" t="s">
        <v>327</v>
      </c>
      <c r="D125" s="269" t="s">
        <v>395</v>
      </c>
      <c r="E125" s="80" t="s">
        <v>232</v>
      </c>
      <c r="F125" s="80" t="s">
        <v>396</v>
      </c>
      <c r="G125" s="210">
        <v>86823</v>
      </c>
      <c r="H125" s="210"/>
      <c r="I125" s="211">
        <v>429978</v>
      </c>
    </row>
    <row r="126" spans="2:9" x14ac:dyDescent="0.25">
      <c r="B126" s="79" t="s">
        <v>242</v>
      </c>
      <c r="C126" s="215" t="s">
        <v>397</v>
      </c>
      <c r="D126" s="269" t="s">
        <v>398</v>
      </c>
      <c r="E126" s="80" t="s">
        <v>232</v>
      </c>
      <c r="F126" s="80" t="s">
        <v>399</v>
      </c>
      <c r="G126" s="210">
        <v>86823</v>
      </c>
      <c r="H126" s="210"/>
      <c r="I126" s="211">
        <v>516801</v>
      </c>
    </row>
    <row r="127" spans="2:9" x14ac:dyDescent="0.25">
      <c r="B127" s="79" t="s">
        <v>242</v>
      </c>
      <c r="C127" s="215" t="s">
        <v>268</v>
      </c>
      <c r="D127" s="269" t="s">
        <v>400</v>
      </c>
      <c r="E127" s="80" t="s">
        <v>232</v>
      </c>
      <c r="F127" s="80" t="s">
        <v>401</v>
      </c>
      <c r="G127" s="210">
        <v>86823</v>
      </c>
      <c r="H127" s="210"/>
      <c r="I127" s="211">
        <v>603624</v>
      </c>
    </row>
    <row r="128" spans="2:9" x14ac:dyDescent="0.25">
      <c r="B128" s="79" t="s">
        <v>242</v>
      </c>
      <c r="C128" s="215" t="s">
        <v>336</v>
      </c>
      <c r="D128" s="269" t="s">
        <v>402</v>
      </c>
      <c r="E128" s="80" t="s">
        <v>232</v>
      </c>
      <c r="F128" s="80" t="s">
        <v>403</v>
      </c>
      <c r="G128" s="210">
        <v>86823</v>
      </c>
      <c r="H128" s="210"/>
      <c r="I128" s="211">
        <v>690447</v>
      </c>
    </row>
    <row r="129" spans="2:9" x14ac:dyDescent="0.25">
      <c r="B129" s="79" t="s">
        <v>242</v>
      </c>
      <c r="C129" s="215">
        <v>43382</v>
      </c>
      <c r="D129" s="269" t="s">
        <v>404</v>
      </c>
      <c r="E129" s="80" t="s">
        <v>232</v>
      </c>
      <c r="F129" s="80" t="s">
        <v>233</v>
      </c>
      <c r="G129" s="210">
        <v>86823</v>
      </c>
      <c r="H129" s="210"/>
      <c r="I129" s="211">
        <v>777270</v>
      </c>
    </row>
    <row r="130" spans="2:9" x14ac:dyDescent="0.25">
      <c r="B130" s="79" t="s">
        <v>242</v>
      </c>
      <c r="C130" s="215">
        <v>43353</v>
      </c>
      <c r="D130" s="269" t="s">
        <v>708</v>
      </c>
      <c r="E130" s="80" t="s">
        <v>232</v>
      </c>
      <c r="F130" s="80" t="s">
        <v>697</v>
      </c>
      <c r="G130" s="210">
        <v>86823</v>
      </c>
      <c r="H130" s="210"/>
      <c r="I130" s="211">
        <v>864093</v>
      </c>
    </row>
    <row r="131" spans="2:9" ht="15.75" thickBot="1" x14ac:dyDescent="0.3">
      <c r="B131" s="79" t="s">
        <v>242</v>
      </c>
      <c r="C131" s="215" t="s">
        <v>799</v>
      </c>
      <c r="D131" s="269" t="s">
        <v>800</v>
      </c>
      <c r="E131" s="80" t="s">
        <v>232</v>
      </c>
      <c r="F131" s="80" t="s">
        <v>764</v>
      </c>
      <c r="G131" s="212">
        <v>86823</v>
      </c>
      <c r="H131" s="212"/>
      <c r="I131" s="214">
        <v>950916</v>
      </c>
    </row>
    <row r="132" spans="2:9" ht="15.75" thickBot="1" x14ac:dyDescent="0.3">
      <c r="B132" s="16" t="s">
        <v>405</v>
      </c>
      <c r="C132" s="137"/>
      <c r="D132" s="270"/>
      <c r="E132" s="97"/>
      <c r="F132" s="97"/>
      <c r="G132" s="141">
        <f>ROUND(SUM(G120:G131),5)</f>
        <v>950916</v>
      </c>
      <c r="H132" s="141">
        <f>ROUND(SUM(H120:H131),5)</f>
        <v>0</v>
      </c>
      <c r="I132" s="142">
        <f>I131</f>
        <v>950916</v>
      </c>
    </row>
    <row r="133" spans="2:9" x14ac:dyDescent="0.25">
      <c r="B133" s="12" t="s">
        <v>84</v>
      </c>
      <c r="C133" s="122"/>
      <c r="D133" s="268"/>
      <c r="E133" s="13"/>
      <c r="F133" s="13"/>
      <c r="G133" s="101"/>
      <c r="H133" s="101"/>
      <c r="I133" s="213"/>
    </row>
    <row r="134" spans="2:9" x14ac:dyDescent="0.25">
      <c r="B134" s="79" t="s">
        <v>242</v>
      </c>
      <c r="C134" s="215" t="s">
        <v>282</v>
      </c>
      <c r="D134" s="269" t="s">
        <v>406</v>
      </c>
      <c r="E134" s="80" t="s">
        <v>241</v>
      </c>
      <c r="F134" s="80" t="s">
        <v>407</v>
      </c>
      <c r="G134" s="210">
        <v>271872</v>
      </c>
      <c r="H134" s="210"/>
      <c r="I134" s="211">
        <v>271872</v>
      </c>
    </row>
    <row r="135" spans="2:9" x14ac:dyDescent="0.25">
      <c r="B135" s="79" t="s">
        <v>242</v>
      </c>
      <c r="C135" s="215" t="s">
        <v>287</v>
      </c>
      <c r="D135" s="269" t="s">
        <v>408</v>
      </c>
      <c r="E135" s="80" t="s">
        <v>241</v>
      </c>
      <c r="F135" s="80" t="s">
        <v>409</v>
      </c>
      <c r="G135" s="210">
        <v>271852.79999999999</v>
      </c>
      <c r="H135" s="210"/>
      <c r="I135" s="211">
        <v>543724.80000000005</v>
      </c>
    </row>
    <row r="136" spans="2:9" x14ac:dyDescent="0.25">
      <c r="B136" s="79" t="s">
        <v>242</v>
      </c>
      <c r="C136" s="215" t="s">
        <v>410</v>
      </c>
      <c r="D136" s="269" t="s">
        <v>411</v>
      </c>
      <c r="E136" s="80" t="s">
        <v>241</v>
      </c>
      <c r="F136" s="80" t="s">
        <v>412</v>
      </c>
      <c r="G136" s="210">
        <v>271603.20000000001</v>
      </c>
      <c r="H136" s="210"/>
      <c r="I136" s="211">
        <v>815328</v>
      </c>
    </row>
    <row r="137" spans="2:9" x14ac:dyDescent="0.25">
      <c r="B137" s="79" t="s">
        <v>242</v>
      </c>
      <c r="C137" s="215" t="s">
        <v>324</v>
      </c>
      <c r="D137" s="269" t="s">
        <v>413</v>
      </c>
      <c r="E137" s="80" t="s">
        <v>241</v>
      </c>
      <c r="F137" s="80" t="s">
        <v>414</v>
      </c>
      <c r="G137" s="210">
        <v>269832</v>
      </c>
      <c r="H137" s="210"/>
      <c r="I137" s="211">
        <v>1085160</v>
      </c>
    </row>
    <row r="138" spans="2:9" x14ac:dyDescent="0.25">
      <c r="B138" s="79" t="s">
        <v>242</v>
      </c>
      <c r="C138" s="215">
        <v>43195</v>
      </c>
      <c r="D138" s="269" t="s">
        <v>415</v>
      </c>
      <c r="E138" s="80" t="s">
        <v>241</v>
      </c>
      <c r="F138" s="80" t="s">
        <v>416</v>
      </c>
      <c r="G138" s="210">
        <v>10929.51</v>
      </c>
      <c r="H138" s="210"/>
      <c r="I138" s="211">
        <v>1096089.51</v>
      </c>
    </row>
    <row r="139" spans="2:9" x14ac:dyDescent="0.25">
      <c r="B139" s="79" t="s">
        <v>242</v>
      </c>
      <c r="C139" s="215">
        <v>43378</v>
      </c>
      <c r="D139" s="269" t="s">
        <v>417</v>
      </c>
      <c r="E139" s="80" t="s">
        <v>241</v>
      </c>
      <c r="F139" s="80" t="s">
        <v>418</v>
      </c>
      <c r="G139" s="210">
        <v>270340.8</v>
      </c>
      <c r="H139" s="210"/>
      <c r="I139" s="211">
        <v>1366430.31</v>
      </c>
    </row>
    <row r="140" spans="2:9" x14ac:dyDescent="0.25">
      <c r="B140" s="79" t="s">
        <v>242</v>
      </c>
      <c r="C140" s="215" t="s">
        <v>419</v>
      </c>
      <c r="D140" s="269" t="s">
        <v>420</v>
      </c>
      <c r="E140" s="80" t="s">
        <v>241</v>
      </c>
      <c r="F140" s="80" t="s">
        <v>421</v>
      </c>
      <c r="G140" s="210">
        <v>270724.8</v>
      </c>
      <c r="H140" s="210"/>
      <c r="I140" s="211">
        <v>1637155.11</v>
      </c>
    </row>
    <row r="141" spans="2:9" x14ac:dyDescent="0.25">
      <c r="B141" s="79" t="s">
        <v>242</v>
      </c>
      <c r="C141" s="215" t="s">
        <v>268</v>
      </c>
      <c r="D141" s="269" t="s">
        <v>422</v>
      </c>
      <c r="E141" s="80" t="s">
        <v>241</v>
      </c>
      <c r="F141" s="80" t="s">
        <v>423</v>
      </c>
      <c r="G141" s="210">
        <v>270240</v>
      </c>
      <c r="H141" s="210"/>
      <c r="I141" s="211">
        <v>1907395.11</v>
      </c>
    </row>
    <row r="142" spans="2:9" x14ac:dyDescent="0.25">
      <c r="B142" s="79" t="s">
        <v>242</v>
      </c>
      <c r="C142" s="215" t="s">
        <v>336</v>
      </c>
      <c r="D142" s="269" t="s">
        <v>424</v>
      </c>
      <c r="E142" s="80" t="s">
        <v>241</v>
      </c>
      <c r="F142" s="80" t="s">
        <v>425</v>
      </c>
      <c r="G142" s="210">
        <v>270240</v>
      </c>
      <c r="H142" s="210"/>
      <c r="I142" s="211">
        <v>2177635.11</v>
      </c>
    </row>
    <row r="143" spans="2:9" x14ac:dyDescent="0.25">
      <c r="B143" s="79" t="s">
        <v>242</v>
      </c>
      <c r="C143" s="215" t="s">
        <v>204</v>
      </c>
      <c r="D143" s="269" t="s">
        <v>426</v>
      </c>
      <c r="E143" s="80" t="s">
        <v>241</v>
      </c>
      <c r="F143" s="80" t="s">
        <v>427</v>
      </c>
      <c r="G143" s="210">
        <v>275040</v>
      </c>
      <c r="H143" s="210"/>
      <c r="I143" s="211">
        <v>2452675.11</v>
      </c>
    </row>
    <row r="144" spans="2:9" x14ac:dyDescent="0.25">
      <c r="B144" s="79" t="s">
        <v>242</v>
      </c>
      <c r="C144" s="215" t="s">
        <v>702</v>
      </c>
      <c r="D144" s="269" t="s">
        <v>709</v>
      </c>
      <c r="E144" s="80" t="s">
        <v>241</v>
      </c>
      <c r="F144" s="80" t="s">
        <v>710</v>
      </c>
      <c r="G144" s="210">
        <v>289978</v>
      </c>
      <c r="H144" s="210"/>
      <c r="I144" s="211">
        <v>2742653.11</v>
      </c>
    </row>
    <row r="145" spans="2:9" ht="15.75" thickBot="1" x14ac:dyDescent="0.3">
      <c r="B145" s="79" t="s">
        <v>242</v>
      </c>
      <c r="C145" s="215">
        <v>43445</v>
      </c>
      <c r="D145" s="269" t="s">
        <v>801</v>
      </c>
      <c r="E145" s="80" t="s">
        <v>241</v>
      </c>
      <c r="F145" s="80" t="s">
        <v>802</v>
      </c>
      <c r="G145" s="212">
        <v>306280</v>
      </c>
      <c r="H145" s="212"/>
      <c r="I145" s="214">
        <v>3048933.11</v>
      </c>
    </row>
    <row r="146" spans="2:9" ht="15.75" thickBot="1" x14ac:dyDescent="0.3">
      <c r="B146" s="16" t="s">
        <v>428</v>
      </c>
      <c r="C146" s="137"/>
      <c r="D146" s="270"/>
      <c r="E146" s="97"/>
      <c r="F146" s="97"/>
      <c r="G146" s="141">
        <f>ROUND(SUM(G133:G145),5)</f>
        <v>3048933.11</v>
      </c>
      <c r="H146" s="141">
        <f>ROUND(SUM(H133:H145),5)</f>
        <v>0</v>
      </c>
      <c r="I146" s="142">
        <f>I145</f>
        <v>3048933.11</v>
      </c>
    </row>
    <row r="147" spans="2:9" x14ac:dyDescent="0.25">
      <c r="B147" s="12" t="s">
        <v>429</v>
      </c>
      <c r="C147" s="122"/>
      <c r="D147" s="268"/>
      <c r="E147" s="13"/>
      <c r="F147" s="13"/>
      <c r="G147" s="101"/>
      <c r="H147" s="101"/>
      <c r="I147" s="213"/>
    </row>
    <row r="148" spans="2:9" ht="15.75" thickBot="1" x14ac:dyDescent="0.3">
      <c r="B148" s="79" t="s">
        <v>242</v>
      </c>
      <c r="C148" s="215">
        <v>43437</v>
      </c>
      <c r="D148" s="269" t="s">
        <v>430</v>
      </c>
      <c r="E148" s="80" t="s">
        <v>431</v>
      </c>
      <c r="F148" s="80" t="s">
        <v>432</v>
      </c>
      <c r="G148" s="212">
        <v>76500</v>
      </c>
      <c r="H148" s="212"/>
      <c r="I148" s="214">
        <v>76500</v>
      </c>
    </row>
    <row r="149" spans="2:9" ht="15.75" thickBot="1" x14ac:dyDescent="0.3">
      <c r="B149" s="16" t="s">
        <v>433</v>
      </c>
      <c r="C149" s="137"/>
      <c r="D149" s="270"/>
      <c r="E149" s="97"/>
      <c r="F149" s="97"/>
      <c r="G149" s="141">
        <f>ROUND(SUM(G147:G148),5)</f>
        <v>76500</v>
      </c>
      <c r="H149" s="141">
        <f>ROUND(SUM(H147:H148),5)</f>
        <v>0</v>
      </c>
      <c r="I149" s="142">
        <f>I148</f>
        <v>76500</v>
      </c>
    </row>
    <row r="150" spans="2:9" x14ac:dyDescent="0.25">
      <c r="B150" s="12" t="s">
        <v>162</v>
      </c>
      <c r="C150" s="122"/>
      <c r="D150" s="268"/>
      <c r="E150" s="13"/>
      <c r="F150" s="13"/>
      <c r="G150" s="101"/>
      <c r="H150" s="101"/>
      <c r="I150" s="213"/>
    </row>
    <row r="151" spans="2:9" ht="15.75" thickBot="1" x14ac:dyDescent="0.3">
      <c r="B151" s="79" t="s">
        <v>207</v>
      </c>
      <c r="C151" s="215" t="s">
        <v>434</v>
      </c>
      <c r="D151" s="269" t="s">
        <v>435</v>
      </c>
      <c r="E151" s="80" t="s">
        <v>230</v>
      </c>
      <c r="F151" s="80" t="s">
        <v>436</v>
      </c>
      <c r="G151" s="212">
        <v>1047679</v>
      </c>
      <c r="H151" s="212"/>
      <c r="I151" s="214">
        <v>1047679</v>
      </c>
    </row>
    <row r="152" spans="2:9" ht="15.75" thickBot="1" x14ac:dyDescent="0.3">
      <c r="B152" s="16" t="s">
        <v>437</v>
      </c>
      <c r="C152" s="137"/>
      <c r="D152" s="270"/>
      <c r="E152" s="97"/>
      <c r="F152" s="97"/>
      <c r="G152" s="141">
        <f>ROUND(SUM(G150:G151),5)</f>
        <v>1047679</v>
      </c>
      <c r="H152" s="141">
        <f>ROUND(SUM(H150:H151),5)</f>
        <v>0</v>
      </c>
      <c r="I152" s="142">
        <f>I151</f>
        <v>1047679</v>
      </c>
    </row>
    <row r="153" spans="2:9" x14ac:dyDescent="0.25">
      <c r="B153" s="12" t="s">
        <v>438</v>
      </c>
      <c r="C153" s="122"/>
      <c r="D153" s="268"/>
      <c r="E153" s="13"/>
      <c r="F153" s="13"/>
      <c r="G153" s="101"/>
      <c r="H153" s="101"/>
      <c r="I153" s="213"/>
    </row>
    <row r="154" spans="2:9" x14ac:dyDescent="0.25">
      <c r="B154" s="79" t="s">
        <v>242</v>
      </c>
      <c r="C154" s="215" t="s">
        <v>287</v>
      </c>
      <c r="D154" s="269" t="s">
        <v>439</v>
      </c>
      <c r="E154" s="80" t="s">
        <v>440</v>
      </c>
      <c r="F154" s="80" t="s">
        <v>441</v>
      </c>
      <c r="G154" s="210">
        <v>192562.4</v>
      </c>
      <c r="H154" s="210"/>
      <c r="I154" s="211">
        <v>192562.4</v>
      </c>
    </row>
    <row r="155" spans="2:9" x14ac:dyDescent="0.25">
      <c r="B155" s="79" t="s">
        <v>207</v>
      </c>
      <c r="C155" s="215" t="s">
        <v>442</v>
      </c>
      <c r="D155" s="269" t="s">
        <v>443</v>
      </c>
      <c r="E155" s="80" t="s">
        <v>440</v>
      </c>
      <c r="F155" s="80" t="s">
        <v>444</v>
      </c>
      <c r="G155" s="210">
        <v>191345.2</v>
      </c>
      <c r="H155" s="210"/>
      <c r="I155" s="211">
        <v>383907.6</v>
      </c>
    </row>
    <row r="156" spans="2:9" ht="15.75" thickBot="1" x14ac:dyDescent="0.3">
      <c r="B156" s="79" t="s">
        <v>242</v>
      </c>
      <c r="C156" s="215">
        <v>43353</v>
      </c>
      <c r="D156" s="269" t="s">
        <v>711</v>
      </c>
      <c r="E156" s="80" t="s">
        <v>440</v>
      </c>
      <c r="F156" s="80" t="s">
        <v>712</v>
      </c>
      <c r="G156" s="212">
        <v>193800</v>
      </c>
      <c r="H156" s="212"/>
      <c r="I156" s="214">
        <v>577707.6</v>
      </c>
    </row>
    <row r="157" spans="2:9" ht="15.75" thickBot="1" x14ac:dyDescent="0.3">
      <c r="B157" s="16" t="s">
        <v>445</v>
      </c>
      <c r="C157" s="137"/>
      <c r="D157" s="270"/>
      <c r="E157" s="97"/>
      <c r="F157" s="97"/>
      <c r="G157" s="141">
        <f>ROUND(SUM(G153:G156),5)</f>
        <v>577707.6</v>
      </c>
      <c r="H157" s="141">
        <f>ROUND(SUM(H153:H156),5)</f>
        <v>0</v>
      </c>
      <c r="I157" s="142">
        <f>I156</f>
        <v>577707.6</v>
      </c>
    </row>
    <row r="158" spans="2:9" x14ac:dyDescent="0.25">
      <c r="B158" s="12" t="s">
        <v>85</v>
      </c>
      <c r="C158" s="122"/>
      <c r="D158" s="268"/>
      <c r="E158" s="13"/>
      <c r="F158" s="13"/>
      <c r="G158" s="101"/>
      <c r="H158" s="101"/>
      <c r="I158" s="213"/>
    </row>
    <row r="159" spans="2:9" x14ac:dyDescent="0.25">
      <c r="B159" s="79" t="s">
        <v>242</v>
      </c>
      <c r="C159" s="215">
        <v>43221</v>
      </c>
      <c r="D159" s="269" t="s">
        <v>446</v>
      </c>
      <c r="E159" s="80" t="s">
        <v>226</v>
      </c>
      <c r="F159" s="80" t="s">
        <v>447</v>
      </c>
      <c r="G159" s="210">
        <v>23000</v>
      </c>
      <c r="H159" s="210"/>
      <c r="I159" s="211">
        <v>23000</v>
      </c>
    </row>
    <row r="160" spans="2:9" x14ac:dyDescent="0.25">
      <c r="B160" s="79" t="s">
        <v>242</v>
      </c>
      <c r="C160" s="215" t="s">
        <v>448</v>
      </c>
      <c r="D160" s="269" t="s">
        <v>449</v>
      </c>
      <c r="E160" s="80" t="s">
        <v>226</v>
      </c>
      <c r="F160" s="80" t="s">
        <v>450</v>
      </c>
      <c r="G160" s="210">
        <v>24000</v>
      </c>
      <c r="H160" s="210"/>
      <c r="I160" s="211">
        <v>47000</v>
      </c>
    </row>
    <row r="161" spans="2:9" x14ac:dyDescent="0.25">
      <c r="B161" s="79" t="s">
        <v>242</v>
      </c>
      <c r="C161" s="215" t="s">
        <v>410</v>
      </c>
      <c r="D161" s="269"/>
      <c r="E161" s="80" t="s">
        <v>226</v>
      </c>
      <c r="F161" s="80" t="s">
        <v>451</v>
      </c>
      <c r="G161" s="210">
        <v>46000</v>
      </c>
      <c r="H161" s="210"/>
      <c r="I161" s="211">
        <v>93000</v>
      </c>
    </row>
    <row r="162" spans="2:9" x14ac:dyDescent="0.25">
      <c r="B162" s="79" t="s">
        <v>242</v>
      </c>
      <c r="C162" s="215" t="s">
        <v>327</v>
      </c>
      <c r="D162" s="269"/>
      <c r="E162" s="80" t="s">
        <v>226</v>
      </c>
      <c r="F162" s="80" t="s">
        <v>452</v>
      </c>
      <c r="G162" s="210">
        <v>46000</v>
      </c>
      <c r="H162" s="210"/>
      <c r="I162" s="211">
        <v>139000</v>
      </c>
    </row>
    <row r="163" spans="2:9" x14ac:dyDescent="0.25">
      <c r="B163" s="79" t="s">
        <v>242</v>
      </c>
      <c r="C163" s="215" t="s">
        <v>330</v>
      </c>
      <c r="D163" s="269" t="s">
        <v>453</v>
      </c>
      <c r="E163" s="80" t="s">
        <v>226</v>
      </c>
      <c r="F163" s="80" t="s">
        <v>454</v>
      </c>
      <c r="G163" s="210">
        <v>23000</v>
      </c>
      <c r="H163" s="210"/>
      <c r="I163" s="211">
        <v>162000</v>
      </c>
    </row>
    <row r="164" spans="2:9" x14ac:dyDescent="0.25">
      <c r="B164" s="79" t="s">
        <v>242</v>
      </c>
      <c r="C164" s="215" t="s">
        <v>455</v>
      </c>
      <c r="D164" s="269" t="s">
        <v>456</v>
      </c>
      <c r="E164" s="80" t="s">
        <v>226</v>
      </c>
      <c r="F164" s="80" t="s">
        <v>457</v>
      </c>
      <c r="G164" s="210">
        <v>23000</v>
      </c>
      <c r="H164" s="210"/>
      <c r="I164" s="211">
        <v>185000</v>
      </c>
    </row>
    <row r="165" spans="2:9" x14ac:dyDescent="0.25">
      <c r="B165" s="79" t="s">
        <v>242</v>
      </c>
      <c r="C165" s="215">
        <v>43351</v>
      </c>
      <c r="D165" s="269" t="s">
        <v>458</v>
      </c>
      <c r="E165" s="80" t="s">
        <v>226</v>
      </c>
      <c r="F165" s="80" t="s">
        <v>459</v>
      </c>
      <c r="G165" s="210">
        <v>23000</v>
      </c>
      <c r="H165" s="210"/>
      <c r="I165" s="211">
        <v>208000</v>
      </c>
    </row>
    <row r="166" spans="2:9" x14ac:dyDescent="0.25">
      <c r="B166" s="79" t="s">
        <v>242</v>
      </c>
      <c r="C166" s="215">
        <v>43382</v>
      </c>
      <c r="D166" s="269" t="s">
        <v>460</v>
      </c>
      <c r="E166" s="80" t="s">
        <v>226</v>
      </c>
      <c r="F166" s="80" t="s">
        <v>227</v>
      </c>
      <c r="G166" s="210">
        <v>17000</v>
      </c>
      <c r="H166" s="210"/>
      <c r="I166" s="211">
        <v>225000</v>
      </c>
    </row>
    <row r="167" spans="2:9" x14ac:dyDescent="0.25">
      <c r="B167" s="79" t="s">
        <v>207</v>
      </c>
      <c r="C167" s="215">
        <v>43414</v>
      </c>
      <c r="D167" s="269" t="s">
        <v>686</v>
      </c>
      <c r="E167" s="80" t="s">
        <v>226</v>
      </c>
      <c r="F167" s="80" t="s">
        <v>687</v>
      </c>
      <c r="G167" s="210">
        <v>17000</v>
      </c>
      <c r="H167" s="210"/>
      <c r="I167" s="211">
        <v>242000</v>
      </c>
    </row>
    <row r="168" spans="2:9" ht="15.75" thickBot="1" x14ac:dyDescent="0.3">
      <c r="B168" s="79" t="s">
        <v>242</v>
      </c>
      <c r="C168" s="215">
        <v>43323</v>
      </c>
      <c r="D168" s="269" t="s">
        <v>803</v>
      </c>
      <c r="E168" s="80" t="s">
        <v>226</v>
      </c>
      <c r="F168" s="80" t="s">
        <v>741</v>
      </c>
      <c r="G168" s="210">
        <v>17000</v>
      </c>
      <c r="H168" s="210"/>
      <c r="I168" s="211">
        <v>259000</v>
      </c>
    </row>
    <row r="169" spans="2:9" ht="15.75" thickBot="1" x14ac:dyDescent="0.3">
      <c r="B169" s="16" t="s">
        <v>461</v>
      </c>
      <c r="C169" s="137"/>
      <c r="D169" s="270"/>
      <c r="E169" s="97"/>
      <c r="F169" s="97"/>
      <c r="G169" s="141">
        <f>ROUND(SUM(G158:G168),5)</f>
        <v>259000</v>
      </c>
      <c r="H169" s="141">
        <f>ROUND(SUM(H158:H168),5)</f>
        <v>0</v>
      </c>
      <c r="I169" s="142">
        <f>I168</f>
        <v>259000</v>
      </c>
    </row>
    <row r="170" spans="2:9" ht="15.75" thickBot="1" x14ac:dyDescent="0.3">
      <c r="B170" s="16" t="s">
        <v>86</v>
      </c>
      <c r="C170" s="137"/>
      <c r="D170" s="270"/>
      <c r="E170" s="97"/>
      <c r="F170" s="97"/>
      <c r="G170" s="141">
        <f>ROUND(G132+G146+G149+G152+G157+G169,5)</f>
        <v>5960735.71</v>
      </c>
      <c r="H170" s="141">
        <f>ROUND(H132+H146+H149+H152+H157+H169,5)</f>
        <v>0</v>
      </c>
      <c r="I170" s="142">
        <f>ROUND(I132+I146+I149+I152+I157+I169,5)</f>
        <v>5960735.71</v>
      </c>
    </row>
    <row r="171" spans="2:9" x14ac:dyDescent="0.25">
      <c r="B171" s="12" t="s">
        <v>147</v>
      </c>
      <c r="C171" s="122"/>
      <c r="D171" s="268"/>
      <c r="E171" s="13"/>
      <c r="F171" s="13"/>
      <c r="G171" s="101"/>
      <c r="H171" s="101"/>
      <c r="I171" s="213"/>
    </row>
    <row r="172" spans="2:9" ht="15.75" thickBot="1" x14ac:dyDescent="0.3">
      <c r="B172" s="79" t="s">
        <v>242</v>
      </c>
      <c r="C172" s="215">
        <v>43254</v>
      </c>
      <c r="D172" s="269" t="s">
        <v>462</v>
      </c>
      <c r="E172" s="80" t="s">
        <v>463</v>
      </c>
      <c r="F172" s="80" t="s">
        <v>464</v>
      </c>
      <c r="G172" s="212">
        <v>1387606.5</v>
      </c>
      <c r="H172" s="212"/>
      <c r="I172" s="214">
        <v>1387606.5</v>
      </c>
    </row>
    <row r="173" spans="2:9" ht="15.75" thickBot="1" x14ac:dyDescent="0.3">
      <c r="B173" s="16" t="s">
        <v>465</v>
      </c>
      <c r="C173" s="137"/>
      <c r="D173" s="270"/>
      <c r="E173" s="97"/>
      <c r="F173" s="97"/>
      <c r="G173" s="141">
        <f>ROUND(SUM(G171:G172),5)</f>
        <v>1387606.5</v>
      </c>
      <c r="H173" s="141">
        <f>ROUND(SUM(H171:H172),5)</f>
        <v>0</v>
      </c>
      <c r="I173" s="142">
        <f>I172</f>
        <v>1387606.5</v>
      </c>
    </row>
    <row r="174" spans="2:9" x14ac:dyDescent="0.25">
      <c r="B174" s="12" t="s">
        <v>87</v>
      </c>
      <c r="C174" s="122"/>
      <c r="D174" s="268"/>
      <c r="E174" s="13"/>
      <c r="F174" s="13"/>
      <c r="G174" s="101"/>
      <c r="H174" s="101"/>
      <c r="I174" s="213"/>
    </row>
    <row r="175" spans="2:9" x14ac:dyDescent="0.25">
      <c r="B175" s="79" t="s">
        <v>242</v>
      </c>
      <c r="C175" s="215" t="s">
        <v>324</v>
      </c>
      <c r="D175" s="269" t="s">
        <v>466</v>
      </c>
      <c r="E175" s="80" t="s">
        <v>467</v>
      </c>
      <c r="F175" s="80" t="s">
        <v>468</v>
      </c>
      <c r="G175" s="210">
        <v>100000</v>
      </c>
      <c r="H175" s="210"/>
      <c r="I175" s="211">
        <v>100000</v>
      </c>
    </row>
    <row r="176" spans="2:9" x14ac:dyDescent="0.25">
      <c r="B176" s="79" t="s">
        <v>242</v>
      </c>
      <c r="C176" s="215" t="s">
        <v>455</v>
      </c>
      <c r="D176" s="269" t="s">
        <v>469</v>
      </c>
      <c r="E176" s="80" t="s">
        <v>467</v>
      </c>
      <c r="F176" s="80" t="s">
        <v>470</v>
      </c>
      <c r="G176" s="210">
        <v>100000</v>
      </c>
      <c r="H176" s="210"/>
      <c r="I176" s="211">
        <v>200000</v>
      </c>
    </row>
    <row r="177" spans="2:9" ht="15.75" thickBot="1" x14ac:dyDescent="0.3">
      <c r="B177" s="79" t="s">
        <v>242</v>
      </c>
      <c r="C177" s="215">
        <v>43323</v>
      </c>
      <c r="D177" s="269" t="s">
        <v>804</v>
      </c>
      <c r="E177" s="80" t="s">
        <v>467</v>
      </c>
      <c r="F177" s="80" t="s">
        <v>739</v>
      </c>
      <c r="G177" s="212">
        <v>100000</v>
      </c>
      <c r="H177" s="212"/>
      <c r="I177" s="214">
        <v>300000</v>
      </c>
    </row>
    <row r="178" spans="2:9" ht="15.75" thickBot="1" x14ac:dyDescent="0.3">
      <c r="B178" s="16" t="s">
        <v>471</v>
      </c>
      <c r="C178" s="137"/>
      <c r="D178" s="270"/>
      <c r="E178" s="97"/>
      <c r="F178" s="97"/>
      <c r="G178" s="141">
        <f>ROUND(SUM(G174:G177),5)</f>
        <v>300000</v>
      </c>
      <c r="H178" s="141">
        <f>ROUND(SUM(H174:H177),5)</f>
        <v>0</v>
      </c>
      <c r="I178" s="142">
        <f>I177</f>
        <v>300000</v>
      </c>
    </row>
    <row r="179" spans="2:9" x14ac:dyDescent="0.25">
      <c r="B179" s="12" t="s">
        <v>141</v>
      </c>
      <c r="C179" s="122"/>
      <c r="D179" s="268"/>
      <c r="E179" s="13"/>
      <c r="F179" s="13"/>
      <c r="G179" s="101"/>
      <c r="H179" s="101"/>
      <c r="I179" s="213"/>
    </row>
    <row r="180" spans="2:9" x14ac:dyDescent="0.25">
      <c r="B180" s="79" t="s">
        <v>242</v>
      </c>
      <c r="C180" s="215">
        <v>43314</v>
      </c>
      <c r="D180" s="269" t="s">
        <v>472</v>
      </c>
      <c r="E180" s="80" t="s">
        <v>473</v>
      </c>
      <c r="F180" s="80" t="s">
        <v>474</v>
      </c>
      <c r="G180" s="210">
        <v>312500</v>
      </c>
      <c r="H180" s="210"/>
      <c r="I180" s="211">
        <v>312500</v>
      </c>
    </row>
    <row r="181" spans="2:9" ht="15.75" thickBot="1" x14ac:dyDescent="0.3">
      <c r="B181" s="79" t="s">
        <v>242</v>
      </c>
      <c r="C181" s="215" t="s">
        <v>287</v>
      </c>
      <c r="D181" s="269" t="s">
        <v>475</v>
      </c>
      <c r="E181" s="80" t="s">
        <v>473</v>
      </c>
      <c r="F181" s="80" t="s">
        <v>476</v>
      </c>
      <c r="G181" s="212">
        <v>312500</v>
      </c>
      <c r="H181" s="212"/>
      <c r="I181" s="214">
        <v>625000</v>
      </c>
    </row>
    <row r="182" spans="2:9" ht="15.75" thickBot="1" x14ac:dyDescent="0.3">
      <c r="B182" s="16" t="s">
        <v>477</v>
      </c>
      <c r="C182" s="137"/>
      <c r="D182" s="270"/>
      <c r="E182" s="97"/>
      <c r="F182" s="97"/>
      <c r="G182" s="141">
        <f>ROUND(SUM(G179:G181),5)</f>
        <v>625000</v>
      </c>
      <c r="H182" s="141">
        <f>ROUND(SUM(H179:H181),5)</f>
        <v>0</v>
      </c>
      <c r="I182" s="142">
        <f>I181</f>
        <v>625000</v>
      </c>
    </row>
    <row r="183" spans="2:9" x14ac:dyDescent="0.25">
      <c r="B183" s="12" t="s">
        <v>149</v>
      </c>
      <c r="C183" s="122"/>
      <c r="D183" s="268"/>
      <c r="E183" s="13"/>
      <c r="F183" s="13"/>
      <c r="G183" s="101"/>
      <c r="H183" s="101"/>
      <c r="I183" s="213"/>
    </row>
    <row r="184" spans="2:9" x14ac:dyDescent="0.25">
      <c r="B184" s="79" t="s">
        <v>242</v>
      </c>
      <c r="C184" s="215">
        <v>43437</v>
      </c>
      <c r="D184" s="269"/>
      <c r="E184" s="80" t="s">
        <v>222</v>
      </c>
      <c r="F184" s="80" t="s">
        <v>478</v>
      </c>
      <c r="G184" s="210">
        <v>28000</v>
      </c>
      <c r="H184" s="210"/>
      <c r="I184" s="211">
        <v>28000</v>
      </c>
    </row>
    <row r="185" spans="2:9" x14ac:dyDescent="0.25">
      <c r="B185" s="79" t="s">
        <v>242</v>
      </c>
      <c r="C185" s="215">
        <v>43437</v>
      </c>
      <c r="D185" s="269"/>
      <c r="E185" s="80" t="s">
        <v>222</v>
      </c>
      <c r="F185" s="80" t="s">
        <v>479</v>
      </c>
      <c r="G185" s="210">
        <v>14065</v>
      </c>
      <c r="H185" s="210"/>
      <c r="I185" s="211">
        <v>42065</v>
      </c>
    </row>
    <row r="186" spans="2:9" x14ac:dyDescent="0.25">
      <c r="B186" s="79" t="s">
        <v>207</v>
      </c>
      <c r="C186" s="215" t="s">
        <v>480</v>
      </c>
      <c r="D186" s="269" t="s">
        <v>481</v>
      </c>
      <c r="E186" s="80" t="s">
        <v>482</v>
      </c>
      <c r="F186" s="80" t="s">
        <v>483</v>
      </c>
      <c r="G186" s="210">
        <v>165000</v>
      </c>
      <c r="H186" s="210"/>
      <c r="I186" s="211">
        <v>207065</v>
      </c>
    </row>
    <row r="187" spans="2:9" ht="15.75" thickBot="1" x14ac:dyDescent="0.3">
      <c r="B187" s="79" t="s">
        <v>242</v>
      </c>
      <c r="C187" s="215" t="s">
        <v>327</v>
      </c>
      <c r="D187" s="269" t="s">
        <v>484</v>
      </c>
      <c r="E187" s="80" t="s">
        <v>482</v>
      </c>
      <c r="F187" s="80" t="s">
        <v>485</v>
      </c>
      <c r="G187" s="212">
        <v>165000</v>
      </c>
      <c r="H187" s="212"/>
      <c r="I187" s="214">
        <v>372065</v>
      </c>
    </row>
    <row r="188" spans="2:9" ht="15.75" thickBot="1" x14ac:dyDescent="0.3">
      <c r="B188" s="16" t="s">
        <v>486</v>
      </c>
      <c r="C188" s="137"/>
      <c r="D188" s="270"/>
      <c r="E188" s="97"/>
      <c r="F188" s="97"/>
      <c r="G188" s="141">
        <f>ROUND(SUM(G183:G187),5)</f>
        <v>372065</v>
      </c>
      <c r="H188" s="141">
        <f>ROUND(SUM(H183:H187),5)</f>
        <v>0</v>
      </c>
      <c r="I188" s="142">
        <f>I187</f>
        <v>372065</v>
      </c>
    </row>
    <row r="189" spans="2:9" ht="15.75" thickBot="1" x14ac:dyDescent="0.3">
      <c r="B189" s="221" t="s">
        <v>159</v>
      </c>
      <c r="C189" s="261"/>
      <c r="D189" s="272"/>
      <c r="E189" s="240"/>
      <c r="F189" s="240"/>
      <c r="G189" s="265"/>
      <c r="H189" s="265"/>
      <c r="I189" s="266"/>
    </row>
    <row r="190" spans="2:9" x14ac:dyDescent="0.25">
      <c r="B190" s="79" t="s">
        <v>242</v>
      </c>
      <c r="C190" s="215">
        <v>43195</v>
      </c>
      <c r="D190" s="269"/>
      <c r="E190" s="80" t="s">
        <v>487</v>
      </c>
      <c r="F190" s="80" t="s">
        <v>488</v>
      </c>
      <c r="G190" s="210">
        <v>4593782</v>
      </c>
      <c r="H190" s="210"/>
      <c r="I190" s="211">
        <v>4593782</v>
      </c>
    </row>
    <row r="191" spans="2:9" ht="15.75" thickBot="1" x14ac:dyDescent="0.3">
      <c r="B191" s="79" t="s">
        <v>242</v>
      </c>
      <c r="C191" s="215">
        <v>43195</v>
      </c>
      <c r="D191" s="269"/>
      <c r="E191" s="80" t="s">
        <v>487</v>
      </c>
      <c r="F191" s="80" t="s">
        <v>489</v>
      </c>
      <c r="G191" s="210">
        <v>809001.13</v>
      </c>
      <c r="H191" s="210"/>
      <c r="I191" s="211">
        <v>5402783.1299999999</v>
      </c>
    </row>
    <row r="192" spans="2:9" ht="15.75" thickBot="1" x14ac:dyDescent="0.3">
      <c r="B192" s="16" t="s">
        <v>490</v>
      </c>
      <c r="C192" s="137"/>
      <c r="D192" s="270"/>
      <c r="E192" s="97"/>
      <c r="F192" s="97"/>
      <c r="G192" s="141">
        <f>ROUND(SUM(G189:G191),5)</f>
        <v>5402783.1299999999</v>
      </c>
      <c r="H192" s="141">
        <f>ROUND(SUM(H189:H191),5)</f>
        <v>0</v>
      </c>
      <c r="I192" s="142">
        <f>I191</f>
        <v>5402783.1299999999</v>
      </c>
    </row>
    <row r="193" spans="2:9" ht="15.75" thickBot="1" x14ac:dyDescent="0.3">
      <c r="B193" s="16" t="s">
        <v>88</v>
      </c>
      <c r="C193" s="137"/>
      <c r="D193" s="270"/>
      <c r="E193" s="97"/>
      <c r="F193" s="97"/>
      <c r="G193" s="141">
        <f>ROUND(G28+G52+G65+G105+G118+G170+G173+G178+G182+G188+G192,5)</f>
        <v>63953954.799999997</v>
      </c>
      <c r="H193" s="141">
        <f>ROUND(H28+H52+H65+H105+H118+H170+H173+H178+H182+H188+H192,5)</f>
        <v>0</v>
      </c>
      <c r="I193" s="142">
        <f>ROUND(I28+I52+I65+I105+I118+I170+I173+I178+I182+I188+I192,5)</f>
        <v>63953954.799999997</v>
      </c>
    </row>
    <row r="194" spans="2:9" x14ac:dyDescent="0.25">
      <c r="B194" s="12" t="s">
        <v>89</v>
      </c>
      <c r="C194" s="122"/>
      <c r="D194" s="268"/>
      <c r="E194" s="13"/>
      <c r="F194" s="13"/>
      <c r="G194" s="101"/>
      <c r="H194" s="101"/>
      <c r="I194" s="213"/>
    </row>
    <row r="195" spans="2:9" x14ac:dyDescent="0.25">
      <c r="B195" s="12" t="s">
        <v>491</v>
      </c>
      <c r="C195" s="122"/>
      <c r="D195" s="268"/>
      <c r="E195" s="13"/>
      <c r="F195" s="13"/>
      <c r="G195" s="101"/>
      <c r="H195" s="101"/>
      <c r="I195" s="213"/>
    </row>
    <row r="196" spans="2:9" x14ac:dyDescent="0.25">
      <c r="B196" s="79" t="s">
        <v>242</v>
      </c>
      <c r="C196" s="215">
        <v>43253</v>
      </c>
      <c r="D196" s="269" t="s">
        <v>492</v>
      </c>
      <c r="E196" s="80" t="s">
        <v>493</v>
      </c>
      <c r="F196" s="80" t="s">
        <v>494</v>
      </c>
      <c r="G196" s="210">
        <v>74711.7</v>
      </c>
      <c r="H196" s="210"/>
      <c r="I196" s="211">
        <v>74711.7</v>
      </c>
    </row>
    <row r="197" spans="2:9" x14ac:dyDescent="0.25">
      <c r="B197" s="79" t="s">
        <v>242</v>
      </c>
      <c r="C197" s="215">
        <v>43378</v>
      </c>
      <c r="D197" s="269" t="s">
        <v>495</v>
      </c>
      <c r="E197" s="80" t="s">
        <v>493</v>
      </c>
      <c r="F197" s="80" t="s">
        <v>496</v>
      </c>
      <c r="G197" s="210">
        <v>79412.7</v>
      </c>
      <c r="H197" s="210"/>
      <c r="I197" s="211">
        <v>154124.4</v>
      </c>
    </row>
    <row r="198" spans="2:9" x14ac:dyDescent="0.25">
      <c r="B198" s="79" t="s">
        <v>242</v>
      </c>
      <c r="C198" s="215" t="s">
        <v>268</v>
      </c>
      <c r="D198" s="269" t="s">
        <v>497</v>
      </c>
      <c r="E198" s="80" t="s">
        <v>493</v>
      </c>
      <c r="F198" s="80" t="s">
        <v>498</v>
      </c>
      <c r="G198" s="210">
        <v>142314.15</v>
      </c>
      <c r="H198" s="210"/>
      <c r="I198" s="211">
        <v>296438.55</v>
      </c>
    </row>
    <row r="199" spans="2:9" ht="15.75" thickBot="1" x14ac:dyDescent="0.3">
      <c r="B199" s="79" t="s">
        <v>242</v>
      </c>
      <c r="C199" s="215" t="s">
        <v>702</v>
      </c>
      <c r="D199" s="269" t="s">
        <v>713</v>
      </c>
      <c r="E199" s="80" t="s">
        <v>694</v>
      </c>
      <c r="F199" s="80" t="s">
        <v>695</v>
      </c>
      <c r="G199" s="212">
        <v>69449.8</v>
      </c>
      <c r="H199" s="212"/>
      <c r="I199" s="214">
        <v>365888.35</v>
      </c>
    </row>
    <row r="200" spans="2:9" ht="15.75" thickBot="1" x14ac:dyDescent="0.3">
      <c r="B200" s="16" t="s">
        <v>499</v>
      </c>
      <c r="C200" s="137"/>
      <c r="D200" s="270"/>
      <c r="E200" s="97"/>
      <c r="F200" s="97"/>
      <c r="G200" s="141">
        <f>ROUND(SUM(G195:G199),5)</f>
        <v>365888.35</v>
      </c>
      <c r="H200" s="141">
        <f>ROUND(SUM(H195:H199),5)</f>
        <v>0</v>
      </c>
      <c r="I200" s="142">
        <f>I199</f>
        <v>365888.35</v>
      </c>
    </row>
    <row r="201" spans="2:9" x14ac:dyDescent="0.25">
      <c r="B201" s="12" t="s">
        <v>90</v>
      </c>
      <c r="C201" s="122"/>
      <c r="D201" s="268"/>
      <c r="E201" s="13"/>
      <c r="F201" s="13"/>
      <c r="G201" s="101"/>
      <c r="H201" s="101"/>
      <c r="I201" s="213"/>
    </row>
    <row r="202" spans="2:9" x14ac:dyDescent="0.25">
      <c r="B202" s="79" t="s">
        <v>242</v>
      </c>
      <c r="C202" s="215">
        <v>43405</v>
      </c>
      <c r="D202" s="269" t="s">
        <v>500</v>
      </c>
      <c r="E202" s="80" t="s">
        <v>230</v>
      </c>
      <c r="F202" s="80" t="s">
        <v>501</v>
      </c>
      <c r="G202" s="210">
        <v>75000</v>
      </c>
      <c r="H202" s="210"/>
      <c r="I202" s="211">
        <v>75000</v>
      </c>
    </row>
    <row r="203" spans="2:9" x14ac:dyDescent="0.25">
      <c r="B203" s="79" t="s">
        <v>242</v>
      </c>
      <c r="C203" s="215">
        <v>43405</v>
      </c>
      <c r="D203" s="269" t="s">
        <v>502</v>
      </c>
      <c r="E203" s="80" t="s">
        <v>212</v>
      </c>
      <c r="F203" s="80" t="s">
        <v>503</v>
      </c>
      <c r="G203" s="210">
        <v>70000</v>
      </c>
      <c r="H203" s="210"/>
      <c r="I203" s="211">
        <v>145000</v>
      </c>
    </row>
    <row r="204" spans="2:9" x14ac:dyDescent="0.25">
      <c r="B204" s="79" t="s">
        <v>242</v>
      </c>
      <c r="C204" s="215" t="s">
        <v>282</v>
      </c>
      <c r="D204" s="269" t="s">
        <v>504</v>
      </c>
      <c r="E204" s="80" t="s">
        <v>230</v>
      </c>
      <c r="F204" s="80" t="s">
        <v>505</v>
      </c>
      <c r="G204" s="210">
        <v>35000</v>
      </c>
      <c r="H204" s="210"/>
      <c r="I204" s="211">
        <v>180000</v>
      </c>
    </row>
    <row r="205" spans="2:9" x14ac:dyDescent="0.25">
      <c r="B205" s="79" t="s">
        <v>242</v>
      </c>
      <c r="C205" s="215" t="s">
        <v>282</v>
      </c>
      <c r="D205" s="269" t="s">
        <v>506</v>
      </c>
      <c r="E205" s="80" t="s">
        <v>230</v>
      </c>
      <c r="F205" s="80" t="s">
        <v>507</v>
      </c>
      <c r="G205" s="210">
        <v>185000</v>
      </c>
      <c r="H205" s="210"/>
      <c r="I205" s="211">
        <v>365000</v>
      </c>
    </row>
    <row r="206" spans="2:9" x14ac:dyDescent="0.25">
      <c r="B206" s="79" t="s">
        <v>242</v>
      </c>
      <c r="C206" s="215" t="s">
        <v>282</v>
      </c>
      <c r="D206" s="269" t="s">
        <v>508</v>
      </c>
      <c r="E206" s="80" t="s">
        <v>212</v>
      </c>
      <c r="F206" s="80" t="s">
        <v>509</v>
      </c>
      <c r="G206" s="210">
        <v>127000</v>
      </c>
      <c r="H206" s="210"/>
      <c r="I206" s="211">
        <v>492000</v>
      </c>
    </row>
    <row r="207" spans="2:9" x14ac:dyDescent="0.25">
      <c r="B207" s="79" t="s">
        <v>242</v>
      </c>
      <c r="C207" s="215">
        <v>43253</v>
      </c>
      <c r="D207" s="269" t="s">
        <v>510</v>
      </c>
      <c r="E207" s="80" t="s">
        <v>511</v>
      </c>
      <c r="F207" s="80" t="s">
        <v>512</v>
      </c>
      <c r="G207" s="210">
        <v>151549.93</v>
      </c>
      <c r="H207" s="210"/>
      <c r="I207" s="211">
        <v>643549.93000000005</v>
      </c>
    </row>
    <row r="208" spans="2:9" x14ac:dyDescent="0.25">
      <c r="B208" s="79" t="s">
        <v>242</v>
      </c>
      <c r="C208" s="215">
        <v>43314</v>
      </c>
      <c r="D208" s="269" t="s">
        <v>513</v>
      </c>
      <c r="E208" s="80" t="s">
        <v>212</v>
      </c>
      <c r="F208" s="80" t="s">
        <v>514</v>
      </c>
      <c r="G208" s="210">
        <v>95000</v>
      </c>
      <c r="H208" s="210"/>
      <c r="I208" s="211">
        <v>738549.93</v>
      </c>
    </row>
    <row r="209" spans="2:9" x14ac:dyDescent="0.25">
      <c r="B209" s="79" t="s">
        <v>242</v>
      </c>
      <c r="C209" s="215">
        <v>43314</v>
      </c>
      <c r="D209" s="269" t="s">
        <v>515</v>
      </c>
      <c r="E209" s="80" t="s">
        <v>511</v>
      </c>
      <c r="F209" s="80" t="s">
        <v>516</v>
      </c>
      <c r="G209" s="210">
        <v>148229.96</v>
      </c>
      <c r="H209" s="210"/>
      <c r="I209" s="211">
        <v>886779.89</v>
      </c>
    </row>
    <row r="210" spans="2:9" x14ac:dyDescent="0.25">
      <c r="B210" s="79" t="s">
        <v>242</v>
      </c>
      <c r="C210" s="215" t="s">
        <v>287</v>
      </c>
      <c r="D210" s="269" t="s">
        <v>517</v>
      </c>
      <c r="E210" s="80" t="s">
        <v>230</v>
      </c>
      <c r="F210" s="80" t="s">
        <v>518</v>
      </c>
      <c r="G210" s="210">
        <v>380000</v>
      </c>
      <c r="H210" s="210"/>
      <c r="I210" s="211">
        <v>1266779.8899999999</v>
      </c>
    </row>
    <row r="211" spans="2:9" x14ac:dyDescent="0.25">
      <c r="B211" s="79" t="s">
        <v>242</v>
      </c>
      <c r="C211" s="215" t="s">
        <v>287</v>
      </c>
      <c r="D211" s="269" t="s">
        <v>519</v>
      </c>
      <c r="E211" s="80" t="s">
        <v>238</v>
      </c>
      <c r="F211" s="80" t="s">
        <v>520</v>
      </c>
      <c r="G211" s="210">
        <v>26700</v>
      </c>
      <c r="H211" s="210"/>
      <c r="I211" s="211">
        <v>1293479.8899999999</v>
      </c>
    </row>
    <row r="212" spans="2:9" x14ac:dyDescent="0.25">
      <c r="B212" s="79" t="s">
        <v>242</v>
      </c>
      <c r="C212" s="215" t="s">
        <v>287</v>
      </c>
      <c r="D212" s="269" t="s">
        <v>521</v>
      </c>
      <c r="E212" s="80" t="s">
        <v>238</v>
      </c>
      <c r="F212" s="80" t="s">
        <v>522</v>
      </c>
      <c r="G212" s="210">
        <v>62900</v>
      </c>
      <c r="H212" s="210"/>
      <c r="I212" s="211">
        <v>1356379.89</v>
      </c>
    </row>
    <row r="213" spans="2:9" x14ac:dyDescent="0.25">
      <c r="B213" s="79" t="s">
        <v>242</v>
      </c>
      <c r="C213" s="215">
        <v>43437</v>
      </c>
      <c r="D213" s="269"/>
      <c r="E213" s="80" t="s">
        <v>222</v>
      </c>
      <c r="F213" s="80" t="s">
        <v>523</v>
      </c>
      <c r="G213" s="210">
        <v>44385</v>
      </c>
      <c r="H213" s="210"/>
      <c r="I213" s="211">
        <v>1400764.89</v>
      </c>
    </row>
    <row r="214" spans="2:9" x14ac:dyDescent="0.25">
      <c r="B214" s="79" t="s">
        <v>207</v>
      </c>
      <c r="C214" s="215" t="s">
        <v>524</v>
      </c>
      <c r="D214" s="269" t="s">
        <v>525</v>
      </c>
      <c r="E214" s="80" t="s">
        <v>230</v>
      </c>
      <c r="F214" s="80" t="s">
        <v>526</v>
      </c>
      <c r="G214" s="210">
        <v>320000</v>
      </c>
      <c r="H214" s="210"/>
      <c r="I214" s="211">
        <v>1720764.89</v>
      </c>
    </row>
    <row r="215" spans="2:9" x14ac:dyDescent="0.25">
      <c r="B215" s="79" t="s">
        <v>242</v>
      </c>
      <c r="C215" s="215" t="s">
        <v>324</v>
      </c>
      <c r="D215" s="269" t="s">
        <v>527</v>
      </c>
      <c r="E215" s="80" t="s">
        <v>528</v>
      </c>
      <c r="F215" s="80" t="s">
        <v>529</v>
      </c>
      <c r="G215" s="210">
        <v>193941.75</v>
      </c>
      <c r="H215" s="210"/>
      <c r="I215" s="211">
        <v>1914706.64</v>
      </c>
    </row>
    <row r="216" spans="2:9" x14ac:dyDescent="0.25">
      <c r="B216" s="79" t="s">
        <v>242</v>
      </c>
      <c r="C216" s="215">
        <v>43378</v>
      </c>
      <c r="D216" s="269" t="s">
        <v>530</v>
      </c>
      <c r="E216" s="80" t="s">
        <v>511</v>
      </c>
      <c r="F216" s="80" t="s">
        <v>531</v>
      </c>
      <c r="G216" s="210">
        <v>51209.99</v>
      </c>
      <c r="H216" s="210"/>
      <c r="I216" s="211">
        <v>1965916.63</v>
      </c>
    </row>
    <row r="217" spans="2:9" x14ac:dyDescent="0.25">
      <c r="B217" s="79" t="s">
        <v>242</v>
      </c>
      <c r="C217" s="215" t="s">
        <v>327</v>
      </c>
      <c r="D217" s="269" t="s">
        <v>532</v>
      </c>
      <c r="E217" s="80" t="s">
        <v>238</v>
      </c>
      <c r="F217" s="80" t="s">
        <v>533</v>
      </c>
      <c r="G217" s="210">
        <v>45000.05</v>
      </c>
      <c r="H217" s="210"/>
      <c r="I217" s="211">
        <v>2010916.68</v>
      </c>
    </row>
    <row r="218" spans="2:9" x14ac:dyDescent="0.25">
      <c r="B218" s="79" t="s">
        <v>207</v>
      </c>
      <c r="C218" s="215" t="s">
        <v>434</v>
      </c>
      <c r="D218" s="269" t="s">
        <v>534</v>
      </c>
      <c r="E218" s="80" t="s">
        <v>230</v>
      </c>
      <c r="F218" s="80" t="s">
        <v>535</v>
      </c>
      <c r="G218" s="210">
        <v>265000</v>
      </c>
      <c r="H218" s="210"/>
      <c r="I218" s="211">
        <v>2275916.6800000002</v>
      </c>
    </row>
    <row r="219" spans="2:9" x14ac:dyDescent="0.25">
      <c r="B219" s="79" t="s">
        <v>207</v>
      </c>
      <c r="C219" s="215" t="s">
        <v>536</v>
      </c>
      <c r="D219" s="269" t="s">
        <v>537</v>
      </c>
      <c r="E219" s="80" t="s">
        <v>230</v>
      </c>
      <c r="F219" s="80" t="s">
        <v>538</v>
      </c>
      <c r="G219" s="210">
        <v>220000</v>
      </c>
      <c r="H219" s="210"/>
      <c r="I219" s="211">
        <v>2495916.6800000002</v>
      </c>
    </row>
    <row r="220" spans="2:9" x14ac:dyDescent="0.25">
      <c r="B220" s="79" t="s">
        <v>242</v>
      </c>
      <c r="C220" s="215" t="s">
        <v>336</v>
      </c>
      <c r="D220" s="269" t="s">
        <v>539</v>
      </c>
      <c r="E220" s="80" t="s">
        <v>511</v>
      </c>
      <c r="F220" s="80" t="s">
        <v>540</v>
      </c>
      <c r="G220" s="210">
        <v>13500</v>
      </c>
      <c r="H220" s="210"/>
      <c r="I220" s="211">
        <v>2509416.6800000002</v>
      </c>
    </row>
    <row r="221" spans="2:9" x14ac:dyDescent="0.25">
      <c r="B221" s="79" t="s">
        <v>242</v>
      </c>
      <c r="C221" s="215" t="s">
        <v>336</v>
      </c>
      <c r="D221" s="269" t="s">
        <v>243</v>
      </c>
      <c r="E221" s="80" t="s">
        <v>230</v>
      </c>
      <c r="F221" s="80" t="s">
        <v>231</v>
      </c>
      <c r="G221" s="210">
        <v>218000</v>
      </c>
      <c r="H221" s="210"/>
      <c r="I221" s="211">
        <v>2727416.68</v>
      </c>
    </row>
    <row r="222" spans="2:9" x14ac:dyDescent="0.25">
      <c r="B222" s="79" t="s">
        <v>242</v>
      </c>
      <c r="C222" s="215" t="s">
        <v>336</v>
      </c>
      <c r="D222" s="269" t="s">
        <v>541</v>
      </c>
      <c r="E222" s="80" t="s">
        <v>511</v>
      </c>
      <c r="F222" s="80" t="s">
        <v>542</v>
      </c>
      <c r="G222" s="210">
        <v>198387.57</v>
      </c>
      <c r="H222" s="210"/>
      <c r="I222" s="211">
        <v>2925804.25</v>
      </c>
    </row>
    <row r="223" spans="2:9" x14ac:dyDescent="0.25">
      <c r="B223" s="79" t="s">
        <v>207</v>
      </c>
      <c r="C223" s="215">
        <v>43414</v>
      </c>
      <c r="D223" s="269" t="s">
        <v>681</v>
      </c>
      <c r="E223" s="80" t="s">
        <v>222</v>
      </c>
      <c r="F223" s="80" t="s">
        <v>688</v>
      </c>
      <c r="G223" s="210">
        <v>70000</v>
      </c>
      <c r="H223" s="210"/>
      <c r="I223" s="211">
        <v>2995804.25</v>
      </c>
    </row>
    <row r="224" spans="2:9" x14ac:dyDescent="0.25">
      <c r="B224" s="79" t="s">
        <v>242</v>
      </c>
      <c r="C224" s="215" t="s">
        <v>702</v>
      </c>
      <c r="D224" s="269" t="s">
        <v>714</v>
      </c>
      <c r="E224" s="80" t="s">
        <v>511</v>
      </c>
      <c r="F224" s="80" t="s">
        <v>699</v>
      </c>
      <c r="G224" s="210">
        <v>135187.75</v>
      </c>
      <c r="H224" s="210"/>
      <c r="I224" s="211">
        <v>3130992</v>
      </c>
    </row>
    <row r="225" spans="2:9" x14ac:dyDescent="0.25">
      <c r="B225" s="79" t="s">
        <v>242</v>
      </c>
      <c r="C225" s="215">
        <v>43323</v>
      </c>
      <c r="D225" s="269" t="s">
        <v>805</v>
      </c>
      <c r="E225" s="80" t="s">
        <v>562</v>
      </c>
      <c r="F225" s="80" t="s">
        <v>737</v>
      </c>
      <c r="G225" s="210">
        <v>30000</v>
      </c>
      <c r="H225" s="210"/>
      <c r="I225" s="211">
        <v>3160992</v>
      </c>
    </row>
    <row r="226" spans="2:9" x14ac:dyDescent="0.25">
      <c r="B226" s="79" t="s">
        <v>242</v>
      </c>
      <c r="C226" s="215">
        <v>43323</v>
      </c>
      <c r="D226" s="269" t="s">
        <v>806</v>
      </c>
      <c r="E226" s="80" t="s">
        <v>511</v>
      </c>
      <c r="F226" s="80" t="s">
        <v>749</v>
      </c>
      <c r="G226" s="210">
        <v>44250</v>
      </c>
      <c r="H226" s="210"/>
      <c r="I226" s="211">
        <v>3205242</v>
      </c>
    </row>
    <row r="227" spans="2:9" ht="15.75" thickBot="1" x14ac:dyDescent="0.3">
      <c r="B227" s="231" t="s">
        <v>242</v>
      </c>
      <c r="C227" s="259">
        <v>43354</v>
      </c>
      <c r="D227" s="271" t="s">
        <v>796</v>
      </c>
      <c r="E227" s="232" t="s">
        <v>212</v>
      </c>
      <c r="F227" s="232" t="s">
        <v>807</v>
      </c>
      <c r="G227" s="212">
        <v>15000</v>
      </c>
      <c r="H227" s="212"/>
      <c r="I227" s="214">
        <v>3220242</v>
      </c>
    </row>
    <row r="228" spans="2:9" x14ac:dyDescent="0.25">
      <c r="B228" s="79" t="s">
        <v>207</v>
      </c>
      <c r="C228" s="215" t="s">
        <v>750</v>
      </c>
      <c r="D228" s="269" t="s">
        <v>751</v>
      </c>
      <c r="E228" s="80" t="s">
        <v>230</v>
      </c>
      <c r="F228" s="80" t="s">
        <v>752</v>
      </c>
      <c r="G228" s="210">
        <v>320000</v>
      </c>
      <c r="H228" s="210"/>
      <c r="I228" s="211">
        <v>3540242</v>
      </c>
    </row>
    <row r="229" spans="2:9" ht="15.75" thickBot="1" x14ac:dyDescent="0.3">
      <c r="B229" s="79" t="s">
        <v>207</v>
      </c>
      <c r="C229" s="215" t="s">
        <v>758</v>
      </c>
      <c r="D229" s="269" t="s">
        <v>759</v>
      </c>
      <c r="E229" s="80" t="s">
        <v>212</v>
      </c>
      <c r="F229" s="80" t="s">
        <v>808</v>
      </c>
      <c r="G229" s="212">
        <v>15000</v>
      </c>
      <c r="H229" s="212"/>
      <c r="I229" s="214">
        <v>3555242</v>
      </c>
    </row>
    <row r="230" spans="2:9" ht="15.75" thickBot="1" x14ac:dyDescent="0.3">
      <c r="B230" s="16" t="s">
        <v>543</v>
      </c>
      <c r="C230" s="137"/>
      <c r="D230" s="270"/>
      <c r="E230" s="97"/>
      <c r="F230" s="97"/>
      <c r="G230" s="141">
        <f>ROUND(SUM(G201:G229),5)</f>
        <v>3555242</v>
      </c>
      <c r="H230" s="141">
        <f>ROUND(SUM(H201:H229),5)</f>
        <v>0</v>
      </c>
      <c r="I230" s="142">
        <f>I229</f>
        <v>3555242</v>
      </c>
    </row>
    <row r="231" spans="2:9" x14ac:dyDescent="0.25">
      <c r="B231" s="12" t="s">
        <v>91</v>
      </c>
      <c r="C231" s="122"/>
      <c r="D231" s="268"/>
      <c r="E231" s="13"/>
      <c r="F231" s="13"/>
      <c r="G231" s="101"/>
      <c r="H231" s="101"/>
      <c r="I231" s="213"/>
    </row>
    <row r="232" spans="2:9" x14ac:dyDescent="0.25">
      <c r="B232" s="79" t="s">
        <v>242</v>
      </c>
      <c r="C232" s="215">
        <v>43253</v>
      </c>
      <c r="D232" s="269" t="s">
        <v>544</v>
      </c>
      <c r="E232" s="80" t="s">
        <v>238</v>
      </c>
      <c r="F232" s="80" t="s">
        <v>545</v>
      </c>
      <c r="G232" s="210">
        <v>30000</v>
      </c>
      <c r="H232" s="210"/>
      <c r="I232" s="211">
        <v>30000</v>
      </c>
    </row>
    <row r="233" spans="2:9" x14ac:dyDescent="0.25">
      <c r="B233" s="79" t="s">
        <v>242</v>
      </c>
      <c r="C233" s="215" t="s">
        <v>287</v>
      </c>
      <c r="D233" s="269" t="s">
        <v>546</v>
      </c>
      <c r="E233" s="80" t="s">
        <v>547</v>
      </c>
      <c r="F233" s="80" t="s">
        <v>548</v>
      </c>
      <c r="G233" s="210">
        <v>51198.94</v>
      </c>
      <c r="H233" s="210"/>
      <c r="I233" s="211">
        <v>81198.94</v>
      </c>
    </row>
    <row r="234" spans="2:9" x14ac:dyDescent="0.25">
      <c r="B234" s="79" t="s">
        <v>242</v>
      </c>
      <c r="C234" s="215" t="s">
        <v>549</v>
      </c>
      <c r="D234" s="269" t="s">
        <v>550</v>
      </c>
      <c r="E234" s="80" t="s">
        <v>230</v>
      </c>
      <c r="F234" s="80" t="s">
        <v>551</v>
      </c>
      <c r="G234" s="210">
        <v>80000</v>
      </c>
      <c r="H234" s="210"/>
      <c r="I234" s="211">
        <v>161198.94</v>
      </c>
    </row>
    <row r="235" spans="2:9" x14ac:dyDescent="0.25">
      <c r="B235" s="79" t="s">
        <v>242</v>
      </c>
      <c r="C235" s="215">
        <v>43347</v>
      </c>
      <c r="D235" s="269" t="s">
        <v>552</v>
      </c>
      <c r="E235" s="80" t="s">
        <v>238</v>
      </c>
      <c r="F235" s="80" t="s">
        <v>553</v>
      </c>
      <c r="G235" s="210">
        <v>132000</v>
      </c>
      <c r="H235" s="210"/>
      <c r="I235" s="211">
        <v>293198.94</v>
      </c>
    </row>
    <row r="236" spans="2:9" x14ac:dyDescent="0.25">
      <c r="B236" s="79" t="s">
        <v>207</v>
      </c>
      <c r="C236" s="215">
        <v>43438</v>
      </c>
      <c r="D236" s="269" t="s">
        <v>554</v>
      </c>
      <c r="E236" s="80" t="s">
        <v>230</v>
      </c>
      <c r="F236" s="80" t="s">
        <v>555</v>
      </c>
      <c r="G236" s="210">
        <v>65000</v>
      </c>
      <c r="H236" s="210"/>
      <c r="I236" s="211">
        <v>358198.94</v>
      </c>
    </row>
    <row r="237" spans="2:9" x14ac:dyDescent="0.25">
      <c r="B237" s="79" t="s">
        <v>207</v>
      </c>
      <c r="C237" s="215">
        <v>43438</v>
      </c>
      <c r="D237" s="269" t="s">
        <v>554</v>
      </c>
      <c r="E237" s="80" t="s">
        <v>230</v>
      </c>
      <c r="F237" s="80" t="s">
        <v>556</v>
      </c>
      <c r="G237" s="210">
        <v>180000</v>
      </c>
      <c r="H237" s="210"/>
      <c r="I237" s="211">
        <v>538198.93999999994</v>
      </c>
    </row>
    <row r="238" spans="2:9" x14ac:dyDescent="0.25">
      <c r="B238" s="79" t="s">
        <v>242</v>
      </c>
      <c r="C238" s="215" t="s">
        <v>324</v>
      </c>
      <c r="D238" s="269" t="s">
        <v>557</v>
      </c>
      <c r="E238" s="80" t="s">
        <v>232</v>
      </c>
      <c r="F238" s="80" t="s">
        <v>558</v>
      </c>
      <c r="G238" s="210">
        <v>175000</v>
      </c>
      <c r="H238" s="210"/>
      <c r="I238" s="211">
        <v>713198.94</v>
      </c>
    </row>
    <row r="239" spans="2:9" x14ac:dyDescent="0.25">
      <c r="B239" s="79" t="s">
        <v>214</v>
      </c>
      <c r="C239" s="215" t="s">
        <v>559</v>
      </c>
      <c r="D239" s="269"/>
      <c r="E239" s="80"/>
      <c r="F239" s="80" t="s">
        <v>560</v>
      </c>
      <c r="G239" s="210"/>
      <c r="H239" s="210">
        <v>175000</v>
      </c>
      <c r="I239" s="211">
        <v>538198.93999999994</v>
      </c>
    </row>
    <row r="240" spans="2:9" x14ac:dyDescent="0.25">
      <c r="B240" s="79" t="s">
        <v>242</v>
      </c>
      <c r="C240" s="215">
        <v>43440</v>
      </c>
      <c r="D240" s="269" t="s">
        <v>561</v>
      </c>
      <c r="E240" s="80" t="s">
        <v>562</v>
      </c>
      <c r="F240" s="80" t="s">
        <v>563</v>
      </c>
      <c r="G240" s="210">
        <v>70000</v>
      </c>
      <c r="H240" s="210"/>
      <c r="I240" s="211">
        <v>608198.93999999994</v>
      </c>
    </row>
    <row r="241" spans="2:9" x14ac:dyDescent="0.25">
      <c r="B241" s="79" t="s">
        <v>242</v>
      </c>
      <c r="C241" s="215" t="s">
        <v>564</v>
      </c>
      <c r="D241" s="269" t="s">
        <v>565</v>
      </c>
      <c r="E241" s="80" t="s">
        <v>547</v>
      </c>
      <c r="F241" s="80" t="s">
        <v>566</v>
      </c>
      <c r="G241" s="210">
        <v>44593.42</v>
      </c>
      <c r="H241" s="210"/>
      <c r="I241" s="211">
        <v>652792.36</v>
      </c>
    </row>
    <row r="242" spans="2:9" x14ac:dyDescent="0.25">
      <c r="B242" s="79" t="s">
        <v>242</v>
      </c>
      <c r="C242" s="215" t="s">
        <v>564</v>
      </c>
      <c r="D242" s="269" t="s">
        <v>567</v>
      </c>
      <c r="E242" s="80" t="s">
        <v>568</v>
      </c>
      <c r="F242" s="80" t="s">
        <v>569</v>
      </c>
      <c r="G242" s="210">
        <v>85000</v>
      </c>
      <c r="H242" s="210"/>
      <c r="I242" s="211">
        <v>737792.36</v>
      </c>
    </row>
    <row r="243" spans="2:9" x14ac:dyDescent="0.25">
      <c r="B243" s="79" t="s">
        <v>242</v>
      </c>
      <c r="C243" s="215" t="s">
        <v>330</v>
      </c>
      <c r="D243" s="269" t="s">
        <v>570</v>
      </c>
      <c r="E243" s="80" t="s">
        <v>571</v>
      </c>
      <c r="F243" s="80" t="s">
        <v>572</v>
      </c>
      <c r="G243" s="210">
        <v>48000</v>
      </c>
      <c r="H243" s="210"/>
      <c r="I243" s="211">
        <v>785792.36</v>
      </c>
    </row>
    <row r="244" spans="2:9" x14ac:dyDescent="0.25">
      <c r="B244" s="79" t="s">
        <v>242</v>
      </c>
      <c r="C244" s="215" t="s">
        <v>268</v>
      </c>
      <c r="D244" s="269" t="s">
        <v>573</v>
      </c>
      <c r="E244" s="80" t="s">
        <v>562</v>
      </c>
      <c r="F244" s="80" t="s">
        <v>574</v>
      </c>
      <c r="G244" s="210">
        <v>80000</v>
      </c>
      <c r="H244" s="210"/>
      <c r="I244" s="211">
        <v>865792.36</v>
      </c>
    </row>
    <row r="245" spans="2:9" x14ac:dyDescent="0.25">
      <c r="B245" s="79" t="s">
        <v>242</v>
      </c>
      <c r="C245" s="215" t="s">
        <v>333</v>
      </c>
      <c r="D245" s="269" t="s">
        <v>575</v>
      </c>
      <c r="E245" s="80" t="s">
        <v>241</v>
      </c>
      <c r="F245" s="80" t="s">
        <v>576</v>
      </c>
      <c r="G245" s="210">
        <v>549092.28</v>
      </c>
      <c r="H245" s="210"/>
      <c r="I245" s="211">
        <v>1414884.64</v>
      </c>
    </row>
    <row r="246" spans="2:9" x14ac:dyDescent="0.25">
      <c r="B246" s="79" t="s">
        <v>242</v>
      </c>
      <c r="C246" s="215" t="s">
        <v>333</v>
      </c>
      <c r="D246" s="269" t="s">
        <v>577</v>
      </c>
      <c r="E246" s="80" t="s">
        <v>241</v>
      </c>
      <c r="F246" s="80" t="s">
        <v>578</v>
      </c>
      <c r="G246" s="210">
        <v>15458.81</v>
      </c>
      <c r="H246" s="210"/>
      <c r="I246" s="211">
        <v>1430343.45</v>
      </c>
    </row>
    <row r="247" spans="2:9" x14ac:dyDescent="0.25">
      <c r="B247" s="79" t="s">
        <v>207</v>
      </c>
      <c r="C247" s="215" t="s">
        <v>333</v>
      </c>
      <c r="D247" s="269" t="s">
        <v>579</v>
      </c>
      <c r="E247" s="80" t="s">
        <v>580</v>
      </c>
      <c r="F247" s="80" t="s">
        <v>581</v>
      </c>
      <c r="G247" s="210">
        <v>35000</v>
      </c>
      <c r="H247" s="210"/>
      <c r="I247" s="211">
        <v>1465343.45</v>
      </c>
    </row>
    <row r="248" spans="2:9" x14ac:dyDescent="0.25">
      <c r="B248" s="79" t="s">
        <v>242</v>
      </c>
      <c r="C248" s="215" t="s">
        <v>455</v>
      </c>
      <c r="D248" s="269" t="s">
        <v>582</v>
      </c>
      <c r="E248" s="80" t="s">
        <v>232</v>
      </c>
      <c r="F248" s="80" t="s">
        <v>583</v>
      </c>
      <c r="G248" s="210">
        <v>220000</v>
      </c>
      <c r="H248" s="210"/>
      <c r="I248" s="211">
        <v>1685343.45</v>
      </c>
    </row>
    <row r="249" spans="2:9" x14ac:dyDescent="0.25">
      <c r="B249" s="79" t="s">
        <v>242</v>
      </c>
      <c r="C249" s="215" t="s">
        <v>455</v>
      </c>
      <c r="D249" s="269" t="s">
        <v>584</v>
      </c>
      <c r="E249" s="80" t="s">
        <v>226</v>
      </c>
      <c r="F249" s="80" t="s">
        <v>585</v>
      </c>
      <c r="G249" s="210">
        <v>38701.14</v>
      </c>
      <c r="H249" s="210"/>
      <c r="I249" s="211">
        <v>1724044.59</v>
      </c>
    </row>
    <row r="250" spans="2:9" x14ac:dyDescent="0.25">
      <c r="B250" s="79" t="s">
        <v>242</v>
      </c>
      <c r="C250" s="215">
        <v>43351</v>
      </c>
      <c r="D250" s="269" t="s">
        <v>586</v>
      </c>
      <c r="E250" s="80" t="s">
        <v>568</v>
      </c>
      <c r="F250" s="80" t="s">
        <v>587</v>
      </c>
      <c r="G250" s="210">
        <v>35000</v>
      </c>
      <c r="H250" s="210"/>
      <c r="I250" s="211">
        <v>1759044.59</v>
      </c>
    </row>
    <row r="251" spans="2:9" x14ac:dyDescent="0.25">
      <c r="B251" s="79" t="s">
        <v>242</v>
      </c>
      <c r="C251" s="215">
        <v>43353</v>
      </c>
      <c r="D251" s="269" t="s">
        <v>715</v>
      </c>
      <c r="E251" s="80" t="s">
        <v>241</v>
      </c>
      <c r="F251" s="80" t="s">
        <v>716</v>
      </c>
      <c r="G251" s="210">
        <v>17284</v>
      </c>
      <c r="H251" s="210"/>
      <c r="I251" s="211">
        <v>1776328.59</v>
      </c>
    </row>
    <row r="252" spans="2:9" ht="15.75" thickBot="1" x14ac:dyDescent="0.3">
      <c r="B252" s="79" t="s">
        <v>242</v>
      </c>
      <c r="C252" s="215" t="s">
        <v>799</v>
      </c>
      <c r="D252" s="269" t="s">
        <v>809</v>
      </c>
      <c r="E252" s="80" t="s">
        <v>232</v>
      </c>
      <c r="F252" s="80" t="s">
        <v>810</v>
      </c>
      <c r="G252" s="212">
        <v>245520</v>
      </c>
      <c r="H252" s="212"/>
      <c r="I252" s="214">
        <v>2021848.59</v>
      </c>
    </row>
    <row r="253" spans="2:9" ht="15.75" thickBot="1" x14ac:dyDescent="0.3">
      <c r="B253" s="16" t="s">
        <v>588</v>
      </c>
      <c r="C253" s="137"/>
      <c r="D253" s="270"/>
      <c r="E253" s="97"/>
      <c r="F253" s="97"/>
      <c r="G253" s="141">
        <f>ROUND(SUM(G231:G252),5)</f>
        <v>2196848.59</v>
      </c>
      <c r="H253" s="141">
        <f>ROUND(SUM(H231:H252),5)</f>
        <v>175000</v>
      </c>
      <c r="I253" s="142">
        <f>I252</f>
        <v>2021848.59</v>
      </c>
    </row>
    <row r="254" spans="2:9" x14ac:dyDescent="0.25">
      <c r="B254" s="12" t="s">
        <v>92</v>
      </c>
      <c r="C254" s="122"/>
      <c r="D254" s="268"/>
      <c r="E254" s="13"/>
      <c r="F254" s="13"/>
      <c r="G254" s="101"/>
      <c r="H254" s="101"/>
      <c r="I254" s="213"/>
    </row>
    <row r="255" spans="2:9" x14ac:dyDescent="0.25">
      <c r="B255" s="79" t="s">
        <v>242</v>
      </c>
      <c r="C255" s="215">
        <v>43440</v>
      </c>
      <c r="D255" s="269" t="s">
        <v>589</v>
      </c>
      <c r="E255" s="80" t="s">
        <v>238</v>
      </c>
      <c r="F255" s="80" t="s">
        <v>590</v>
      </c>
      <c r="G255" s="210">
        <v>255000.01</v>
      </c>
      <c r="H255" s="210"/>
      <c r="I255" s="211">
        <v>255000.01</v>
      </c>
    </row>
    <row r="256" spans="2:9" x14ac:dyDescent="0.25">
      <c r="B256" s="79" t="s">
        <v>242</v>
      </c>
      <c r="C256" s="215" t="s">
        <v>330</v>
      </c>
      <c r="D256" s="269" t="s">
        <v>591</v>
      </c>
      <c r="E256" s="80" t="s">
        <v>238</v>
      </c>
      <c r="F256" s="80" t="s">
        <v>592</v>
      </c>
      <c r="G256" s="210">
        <v>30849.99</v>
      </c>
      <c r="H256" s="210"/>
      <c r="I256" s="211">
        <v>285850</v>
      </c>
    </row>
    <row r="257" spans="2:9" x14ac:dyDescent="0.25">
      <c r="B257" s="79" t="s">
        <v>242</v>
      </c>
      <c r="C257" s="215" t="s">
        <v>268</v>
      </c>
      <c r="D257" s="269" t="s">
        <v>593</v>
      </c>
      <c r="E257" s="80" t="s">
        <v>238</v>
      </c>
      <c r="F257" s="80" t="s">
        <v>594</v>
      </c>
      <c r="G257" s="210">
        <v>95000</v>
      </c>
      <c r="H257" s="210"/>
      <c r="I257" s="211">
        <v>380850</v>
      </c>
    </row>
    <row r="258" spans="2:9" x14ac:dyDescent="0.25">
      <c r="B258" s="79" t="s">
        <v>242</v>
      </c>
      <c r="C258" s="215" t="s">
        <v>336</v>
      </c>
      <c r="D258" s="269" t="s">
        <v>595</v>
      </c>
      <c r="E258" s="80" t="s">
        <v>238</v>
      </c>
      <c r="F258" s="80" t="s">
        <v>596</v>
      </c>
      <c r="G258" s="210">
        <v>32000</v>
      </c>
      <c r="H258" s="210"/>
      <c r="I258" s="211">
        <v>412850</v>
      </c>
    </row>
    <row r="259" spans="2:9" x14ac:dyDescent="0.25">
      <c r="B259" s="79" t="s">
        <v>242</v>
      </c>
      <c r="C259" s="215" t="s">
        <v>191</v>
      </c>
      <c r="D259" s="269" t="s">
        <v>597</v>
      </c>
      <c r="E259" s="80" t="s">
        <v>238</v>
      </c>
      <c r="F259" s="80" t="s">
        <v>239</v>
      </c>
      <c r="G259" s="210">
        <v>95000</v>
      </c>
      <c r="H259" s="210"/>
      <c r="I259" s="211">
        <v>507850</v>
      </c>
    </row>
    <row r="260" spans="2:9" ht="15.75" thickBot="1" x14ac:dyDescent="0.3">
      <c r="B260" s="79" t="s">
        <v>242</v>
      </c>
      <c r="C260" s="215" t="s">
        <v>702</v>
      </c>
      <c r="D260" s="269" t="s">
        <v>717</v>
      </c>
      <c r="E260" s="80" t="s">
        <v>238</v>
      </c>
      <c r="F260" s="80" t="s">
        <v>698</v>
      </c>
      <c r="G260" s="212">
        <v>59500.09</v>
      </c>
      <c r="H260" s="212"/>
      <c r="I260" s="214">
        <v>567350.09</v>
      </c>
    </row>
    <row r="261" spans="2:9" ht="15.75" thickBot="1" x14ac:dyDescent="0.3">
      <c r="B261" s="16" t="s">
        <v>598</v>
      </c>
      <c r="C261" s="137"/>
      <c r="D261" s="270"/>
      <c r="E261" s="97"/>
      <c r="F261" s="97"/>
      <c r="G261" s="141">
        <f>ROUND(SUM(G254:G260),5)</f>
        <v>567350.09</v>
      </c>
      <c r="H261" s="141">
        <f>ROUND(SUM(H254:H260),5)</f>
        <v>0</v>
      </c>
      <c r="I261" s="142">
        <f>I260</f>
        <v>567350.09</v>
      </c>
    </row>
    <row r="262" spans="2:9" x14ac:dyDescent="0.25">
      <c r="B262" s="12" t="s">
        <v>148</v>
      </c>
      <c r="C262" s="122"/>
      <c r="D262" s="268"/>
      <c r="E262" s="13"/>
      <c r="F262" s="13"/>
      <c r="G262" s="101"/>
      <c r="H262" s="101"/>
      <c r="I262" s="213"/>
    </row>
    <row r="263" spans="2:9" x14ac:dyDescent="0.25">
      <c r="B263" s="79" t="s">
        <v>207</v>
      </c>
      <c r="C263" s="215" t="s">
        <v>480</v>
      </c>
      <c r="D263" s="269" t="s">
        <v>599</v>
      </c>
      <c r="E263" s="80" t="s">
        <v>222</v>
      </c>
      <c r="F263" s="80" t="s">
        <v>600</v>
      </c>
      <c r="G263" s="210">
        <v>31728</v>
      </c>
      <c r="H263" s="210"/>
      <c r="I263" s="211">
        <v>31728</v>
      </c>
    </row>
    <row r="264" spans="2:9" ht="15.75" thickBot="1" x14ac:dyDescent="0.3">
      <c r="B264" s="79" t="s">
        <v>242</v>
      </c>
      <c r="C264" s="215" t="s">
        <v>324</v>
      </c>
      <c r="D264" s="269"/>
      <c r="E264" s="80" t="s">
        <v>222</v>
      </c>
      <c r="F264" s="80" t="s">
        <v>601</v>
      </c>
      <c r="G264" s="212">
        <v>17325</v>
      </c>
      <c r="H264" s="212"/>
      <c r="I264" s="214">
        <v>49053</v>
      </c>
    </row>
    <row r="265" spans="2:9" ht="15.75" thickBot="1" x14ac:dyDescent="0.3">
      <c r="B265" s="16" t="s">
        <v>602</v>
      </c>
      <c r="C265" s="137"/>
      <c r="D265" s="270"/>
      <c r="E265" s="97"/>
      <c r="F265" s="97"/>
      <c r="G265" s="141">
        <f>ROUND(SUM(G262:G264),5)</f>
        <v>49053</v>
      </c>
      <c r="H265" s="141">
        <f>ROUND(SUM(H262:H264),5)</f>
        <v>0</v>
      </c>
      <c r="I265" s="142">
        <f>I264</f>
        <v>49053</v>
      </c>
    </row>
    <row r="266" spans="2:9" x14ac:dyDescent="0.25">
      <c r="B266" s="12" t="s">
        <v>93</v>
      </c>
      <c r="C266" s="122"/>
      <c r="D266" s="268"/>
      <c r="E266" s="13"/>
      <c r="F266" s="13"/>
      <c r="G266" s="101"/>
      <c r="H266" s="101"/>
      <c r="I266" s="213"/>
    </row>
    <row r="267" spans="2:9" x14ac:dyDescent="0.25">
      <c r="B267" s="79" t="s">
        <v>242</v>
      </c>
      <c r="C267" s="215">
        <v>43405</v>
      </c>
      <c r="D267" s="269"/>
      <c r="E267" s="80" t="s">
        <v>222</v>
      </c>
      <c r="F267" s="80" t="s">
        <v>603</v>
      </c>
      <c r="G267" s="210">
        <v>14475</v>
      </c>
      <c r="H267" s="210"/>
      <c r="I267" s="211">
        <v>14475</v>
      </c>
    </row>
    <row r="268" spans="2:9" x14ac:dyDescent="0.25">
      <c r="B268" s="79" t="s">
        <v>242</v>
      </c>
      <c r="C268" s="215">
        <v>43254</v>
      </c>
      <c r="D268" s="269" t="s">
        <v>604</v>
      </c>
      <c r="E268" s="80" t="s">
        <v>230</v>
      </c>
      <c r="F268" s="80" t="s">
        <v>605</v>
      </c>
      <c r="G268" s="210">
        <v>340000</v>
      </c>
      <c r="H268" s="210"/>
      <c r="I268" s="211">
        <v>354475</v>
      </c>
    </row>
    <row r="269" spans="2:9" x14ac:dyDescent="0.25">
      <c r="B269" s="79" t="s">
        <v>242</v>
      </c>
      <c r="C269" s="215">
        <v>43347</v>
      </c>
      <c r="D269" s="269" t="s">
        <v>606</v>
      </c>
      <c r="E269" s="80" t="s">
        <v>568</v>
      </c>
      <c r="F269" s="80" t="s">
        <v>607</v>
      </c>
      <c r="G269" s="210">
        <v>30000</v>
      </c>
      <c r="H269" s="210"/>
      <c r="I269" s="211">
        <v>384475</v>
      </c>
    </row>
    <row r="270" spans="2:9" x14ac:dyDescent="0.25">
      <c r="B270" s="79" t="s">
        <v>207</v>
      </c>
      <c r="C270" s="215">
        <v>43438</v>
      </c>
      <c r="D270" s="269" t="s">
        <v>554</v>
      </c>
      <c r="E270" s="80" t="s">
        <v>230</v>
      </c>
      <c r="F270" s="80" t="s">
        <v>608</v>
      </c>
      <c r="G270" s="210">
        <v>175000</v>
      </c>
      <c r="H270" s="210"/>
      <c r="I270" s="211">
        <v>559475</v>
      </c>
    </row>
    <row r="271" spans="2:9" x14ac:dyDescent="0.25">
      <c r="B271" s="79" t="s">
        <v>242</v>
      </c>
      <c r="C271" s="215" t="s">
        <v>324</v>
      </c>
      <c r="D271" s="269"/>
      <c r="E271" s="80" t="s">
        <v>222</v>
      </c>
      <c r="F271" s="80" t="s">
        <v>601</v>
      </c>
      <c r="G271" s="210">
        <v>21000</v>
      </c>
      <c r="H271" s="210"/>
      <c r="I271" s="211">
        <v>580475</v>
      </c>
    </row>
    <row r="272" spans="2:9" x14ac:dyDescent="0.25">
      <c r="B272" s="79" t="s">
        <v>242</v>
      </c>
      <c r="C272" s="215">
        <v>43409</v>
      </c>
      <c r="D272" s="269"/>
      <c r="E272" s="80" t="s">
        <v>222</v>
      </c>
      <c r="F272" s="80" t="s">
        <v>609</v>
      </c>
      <c r="G272" s="210">
        <v>7850</v>
      </c>
      <c r="H272" s="210"/>
      <c r="I272" s="211">
        <v>588325</v>
      </c>
    </row>
    <row r="273" spans="2:9" x14ac:dyDescent="0.25">
      <c r="B273" s="79" t="s">
        <v>207</v>
      </c>
      <c r="C273" s="215" t="s">
        <v>610</v>
      </c>
      <c r="D273" s="269" t="s">
        <v>611</v>
      </c>
      <c r="E273" s="80" t="s">
        <v>612</v>
      </c>
      <c r="F273" s="80" t="s">
        <v>613</v>
      </c>
      <c r="G273" s="210">
        <v>75000</v>
      </c>
      <c r="H273" s="210"/>
      <c r="I273" s="211">
        <v>663325</v>
      </c>
    </row>
    <row r="274" spans="2:9" x14ac:dyDescent="0.25">
      <c r="B274" s="79" t="s">
        <v>242</v>
      </c>
      <c r="C274" s="215" t="s">
        <v>327</v>
      </c>
      <c r="D274" s="269" t="s">
        <v>614</v>
      </c>
      <c r="E274" s="80" t="s">
        <v>230</v>
      </c>
      <c r="F274" s="80" t="s">
        <v>615</v>
      </c>
      <c r="G274" s="210">
        <v>115000</v>
      </c>
      <c r="H274" s="210"/>
      <c r="I274" s="211">
        <v>778325</v>
      </c>
    </row>
    <row r="275" spans="2:9" x14ac:dyDescent="0.25">
      <c r="B275" s="79" t="s">
        <v>242</v>
      </c>
      <c r="C275" s="215">
        <v>43440</v>
      </c>
      <c r="D275" s="269"/>
      <c r="E275" s="80" t="s">
        <v>222</v>
      </c>
      <c r="F275" s="80" t="s">
        <v>616</v>
      </c>
      <c r="G275" s="210">
        <v>34634</v>
      </c>
      <c r="H275" s="210"/>
      <c r="I275" s="211">
        <v>812959</v>
      </c>
    </row>
    <row r="276" spans="2:9" x14ac:dyDescent="0.25">
      <c r="B276" s="79" t="s">
        <v>242</v>
      </c>
      <c r="C276" s="215">
        <v>43440</v>
      </c>
      <c r="D276" s="269" t="s">
        <v>617</v>
      </c>
      <c r="E276" s="80" t="s">
        <v>568</v>
      </c>
      <c r="F276" s="80" t="s">
        <v>618</v>
      </c>
      <c r="G276" s="210">
        <v>35000</v>
      </c>
      <c r="H276" s="210"/>
      <c r="I276" s="211">
        <v>847959</v>
      </c>
    </row>
    <row r="277" spans="2:9" x14ac:dyDescent="0.25">
      <c r="B277" s="79" t="s">
        <v>242</v>
      </c>
      <c r="C277" s="215">
        <v>43440</v>
      </c>
      <c r="D277" s="269" t="s">
        <v>619</v>
      </c>
      <c r="E277" s="80" t="s">
        <v>482</v>
      </c>
      <c r="F277" s="80" t="s">
        <v>620</v>
      </c>
      <c r="G277" s="210">
        <v>123750</v>
      </c>
      <c r="H277" s="210"/>
      <c r="I277" s="211">
        <v>971709</v>
      </c>
    </row>
    <row r="278" spans="2:9" x14ac:dyDescent="0.25">
      <c r="B278" s="79" t="s">
        <v>242</v>
      </c>
      <c r="C278" s="215">
        <v>43440</v>
      </c>
      <c r="D278" s="269" t="s">
        <v>621</v>
      </c>
      <c r="E278" s="80" t="s">
        <v>482</v>
      </c>
      <c r="F278" s="80" t="s">
        <v>622</v>
      </c>
      <c r="G278" s="210">
        <v>165000</v>
      </c>
      <c r="H278" s="210"/>
      <c r="I278" s="211">
        <v>1136709</v>
      </c>
    </row>
    <row r="279" spans="2:9" x14ac:dyDescent="0.25">
      <c r="B279" s="79" t="s">
        <v>207</v>
      </c>
      <c r="C279" s="215" t="s">
        <v>189</v>
      </c>
      <c r="D279" s="269" t="s">
        <v>224</v>
      </c>
      <c r="E279" s="80" t="s">
        <v>222</v>
      </c>
      <c r="F279" s="80" t="s">
        <v>225</v>
      </c>
      <c r="G279" s="210">
        <v>103545</v>
      </c>
      <c r="H279" s="210"/>
      <c r="I279" s="211">
        <v>1240254</v>
      </c>
    </row>
    <row r="280" spans="2:9" x14ac:dyDescent="0.25">
      <c r="B280" s="79" t="s">
        <v>207</v>
      </c>
      <c r="C280" s="215">
        <v>43262</v>
      </c>
      <c r="D280" s="269" t="s">
        <v>725</v>
      </c>
      <c r="E280" s="80" t="s">
        <v>726</v>
      </c>
      <c r="F280" s="80" t="s">
        <v>727</v>
      </c>
      <c r="G280" s="210">
        <v>354760</v>
      </c>
      <c r="H280" s="210"/>
      <c r="I280" s="211">
        <v>1595014</v>
      </c>
    </row>
    <row r="281" spans="2:9" ht="15.75" thickBot="1" x14ac:dyDescent="0.3">
      <c r="B281" s="79" t="s">
        <v>207</v>
      </c>
      <c r="C281" s="215" t="s">
        <v>733</v>
      </c>
      <c r="D281" s="269" t="s">
        <v>744</v>
      </c>
      <c r="E281" s="80" t="s">
        <v>222</v>
      </c>
      <c r="F281" s="80" t="s">
        <v>745</v>
      </c>
      <c r="G281" s="210">
        <v>8140</v>
      </c>
      <c r="H281" s="210"/>
      <c r="I281" s="211">
        <v>1603154</v>
      </c>
    </row>
    <row r="282" spans="2:9" ht="15.75" thickBot="1" x14ac:dyDescent="0.3">
      <c r="B282" s="16" t="s">
        <v>623</v>
      </c>
      <c r="C282" s="137"/>
      <c r="D282" s="270"/>
      <c r="E282" s="97"/>
      <c r="F282" s="97"/>
      <c r="G282" s="141">
        <f>ROUND(SUM(G266:G281),5)</f>
        <v>1603154</v>
      </c>
      <c r="H282" s="141">
        <f>ROUND(SUM(H266:H281),5)</f>
        <v>0</v>
      </c>
      <c r="I282" s="142">
        <f>I281</f>
        <v>1603154</v>
      </c>
    </row>
    <row r="283" spans="2:9" ht="15.75" thickBot="1" x14ac:dyDescent="0.3">
      <c r="B283" s="16" t="s">
        <v>94</v>
      </c>
      <c r="C283" s="137"/>
      <c r="D283" s="270"/>
      <c r="E283" s="97"/>
      <c r="F283" s="97"/>
      <c r="G283" s="141">
        <f>ROUND(G200+G230+G253+G261+G265+G282,5)</f>
        <v>8337536.0300000003</v>
      </c>
      <c r="H283" s="141">
        <f>ROUND(H200+H230+H253+H261+H265+H282,5)</f>
        <v>175000</v>
      </c>
      <c r="I283" s="142">
        <f>ROUND(I200+I230+I253+I261+I265+I282,5)</f>
        <v>8162536.0300000003</v>
      </c>
    </row>
    <row r="284" spans="2:9" ht="15.75" thickBot="1" x14ac:dyDescent="0.3">
      <c r="B284" s="16" t="s">
        <v>3</v>
      </c>
      <c r="C284" s="137"/>
      <c r="D284" s="270"/>
      <c r="E284" s="97"/>
      <c r="F284" s="97"/>
      <c r="G284" s="141">
        <f>ROUND(G193+G283,5)</f>
        <v>72291490.829999998</v>
      </c>
      <c r="H284" s="141">
        <f>ROUND(H193+H283,5)</f>
        <v>175000</v>
      </c>
      <c r="I284" s="142">
        <f>ROUND(I193+I283,5)</f>
        <v>72116490.829999998</v>
      </c>
    </row>
    <row r="285" spans="2:9" hidden="1" x14ac:dyDescent="0.25">
      <c r="B285" s="79" t="s">
        <v>624</v>
      </c>
      <c r="C285" s="215"/>
      <c r="D285" s="269"/>
      <c r="E285" s="80"/>
      <c r="F285" s="80"/>
      <c r="G285" s="210">
        <f>G284</f>
        <v>72291490.829999998</v>
      </c>
      <c r="H285" s="210">
        <f>H284</f>
        <v>175000</v>
      </c>
      <c r="I285" s="211">
        <f>-I284</f>
        <v>-72116490.829999998</v>
      </c>
    </row>
    <row r="286" spans="2:9" hidden="1" x14ac:dyDescent="0.25">
      <c r="B286" s="12" t="s">
        <v>625</v>
      </c>
      <c r="C286" s="122"/>
      <c r="D286" s="268"/>
      <c r="E286" s="13"/>
      <c r="F286" s="13"/>
      <c r="G286" s="101"/>
      <c r="H286" s="101"/>
      <c r="I286" s="213"/>
    </row>
    <row r="287" spans="2:9" x14ac:dyDescent="0.25">
      <c r="B287" s="12" t="s">
        <v>626</v>
      </c>
      <c r="C287" s="122"/>
      <c r="D287" s="268"/>
      <c r="E287" s="13"/>
      <c r="F287" s="13"/>
      <c r="G287" s="101"/>
      <c r="H287" s="101"/>
      <c r="I287" s="213"/>
    </row>
    <row r="288" spans="2:9" x14ac:dyDescent="0.25">
      <c r="B288" s="12" t="s">
        <v>101</v>
      </c>
      <c r="C288" s="122"/>
      <c r="D288" s="268"/>
      <c r="E288" s="13"/>
      <c r="F288" s="13"/>
      <c r="G288" s="101"/>
      <c r="H288" s="101"/>
      <c r="I288" s="213"/>
    </row>
    <row r="289" spans="2:9" x14ac:dyDescent="0.25">
      <c r="B289" s="12" t="s">
        <v>102</v>
      </c>
      <c r="C289" s="122"/>
      <c r="D289" s="268"/>
      <c r="E289" s="13"/>
      <c r="F289" s="13"/>
      <c r="G289" s="101"/>
      <c r="H289" s="101"/>
      <c r="I289" s="213"/>
    </row>
    <row r="290" spans="2:9" x14ac:dyDescent="0.25">
      <c r="B290" s="79" t="s">
        <v>214</v>
      </c>
      <c r="C290" s="215" t="s">
        <v>368</v>
      </c>
      <c r="D290" s="269"/>
      <c r="E290" s="80"/>
      <c r="F290" s="80" t="s">
        <v>627</v>
      </c>
      <c r="G290" s="210">
        <v>17051.509999999998</v>
      </c>
      <c r="H290" s="210"/>
      <c r="I290" s="211">
        <v>17051.509999999998</v>
      </c>
    </row>
    <row r="291" spans="2:9" x14ac:dyDescent="0.25">
      <c r="B291" s="79" t="s">
        <v>214</v>
      </c>
      <c r="C291" s="215" t="s">
        <v>628</v>
      </c>
      <c r="D291" s="269"/>
      <c r="E291" s="80"/>
      <c r="F291" s="80" t="s">
        <v>629</v>
      </c>
      <c r="G291" s="210">
        <v>41612.07</v>
      </c>
      <c r="H291" s="210"/>
      <c r="I291" s="211">
        <v>58663.58</v>
      </c>
    </row>
    <row r="292" spans="2:9" x14ac:dyDescent="0.25">
      <c r="B292" s="79" t="s">
        <v>214</v>
      </c>
      <c r="C292" s="215" t="s">
        <v>630</v>
      </c>
      <c r="D292" s="269"/>
      <c r="E292" s="80"/>
      <c r="F292" s="80" t="s">
        <v>631</v>
      </c>
      <c r="G292" s="210">
        <v>53419.15</v>
      </c>
      <c r="H292" s="210"/>
      <c r="I292" s="211">
        <v>112082.73</v>
      </c>
    </row>
    <row r="293" spans="2:9" x14ac:dyDescent="0.25">
      <c r="B293" s="79" t="s">
        <v>214</v>
      </c>
      <c r="C293" s="215" t="s">
        <v>632</v>
      </c>
      <c r="D293" s="269"/>
      <c r="E293" s="80"/>
      <c r="F293" s="80" t="s">
        <v>633</v>
      </c>
      <c r="G293" s="210">
        <v>12042.63</v>
      </c>
      <c r="H293" s="210"/>
      <c r="I293" s="211">
        <v>124125.36</v>
      </c>
    </row>
    <row r="294" spans="2:9" x14ac:dyDescent="0.25">
      <c r="B294" s="79" t="s">
        <v>214</v>
      </c>
      <c r="C294" s="215" t="s">
        <v>632</v>
      </c>
      <c r="D294" s="269"/>
      <c r="E294" s="80"/>
      <c r="F294" s="80" t="s">
        <v>634</v>
      </c>
      <c r="G294" s="210">
        <v>1218.31</v>
      </c>
      <c r="H294" s="210"/>
      <c r="I294" s="211">
        <v>125343.67</v>
      </c>
    </row>
    <row r="295" spans="2:9" x14ac:dyDescent="0.25">
      <c r="B295" s="79" t="s">
        <v>214</v>
      </c>
      <c r="C295" s="215" t="s">
        <v>559</v>
      </c>
      <c r="D295" s="269"/>
      <c r="E295" s="80"/>
      <c r="F295" s="80" t="s">
        <v>635</v>
      </c>
      <c r="G295" s="210">
        <v>7799.17</v>
      </c>
      <c r="H295" s="210"/>
      <c r="I295" s="211">
        <v>133142.84</v>
      </c>
    </row>
    <row r="296" spans="2:9" x14ac:dyDescent="0.25">
      <c r="B296" s="79" t="s">
        <v>214</v>
      </c>
      <c r="C296" s="215" t="s">
        <v>397</v>
      </c>
      <c r="D296" s="269"/>
      <c r="E296" s="80"/>
      <c r="F296" s="80" t="s">
        <v>636</v>
      </c>
      <c r="G296" s="210">
        <v>6247.94</v>
      </c>
      <c r="H296" s="210"/>
      <c r="I296" s="211">
        <v>139390.78</v>
      </c>
    </row>
    <row r="297" spans="2:9" x14ac:dyDescent="0.25">
      <c r="B297" s="79" t="s">
        <v>214</v>
      </c>
      <c r="C297" s="215" t="s">
        <v>397</v>
      </c>
      <c r="D297" s="269"/>
      <c r="E297" s="80"/>
      <c r="F297" s="80" t="s">
        <v>637</v>
      </c>
      <c r="G297" s="210">
        <v>3978.2</v>
      </c>
      <c r="H297" s="210"/>
      <c r="I297" s="211">
        <v>143368.98000000001</v>
      </c>
    </row>
    <row r="298" spans="2:9" x14ac:dyDescent="0.25">
      <c r="B298" s="79" t="s">
        <v>214</v>
      </c>
      <c r="C298" s="215" t="s">
        <v>638</v>
      </c>
      <c r="D298" s="269"/>
      <c r="E298" s="80"/>
      <c r="F298" s="80" t="s">
        <v>639</v>
      </c>
      <c r="G298" s="210">
        <v>4488.46</v>
      </c>
      <c r="H298" s="210"/>
      <c r="I298" s="211">
        <v>147857.44</v>
      </c>
    </row>
    <row r="299" spans="2:9" x14ac:dyDescent="0.25">
      <c r="B299" s="79" t="s">
        <v>190</v>
      </c>
      <c r="C299" s="215" t="s">
        <v>638</v>
      </c>
      <c r="D299" s="269"/>
      <c r="E299" s="80"/>
      <c r="F299" s="80" t="s">
        <v>640</v>
      </c>
      <c r="G299" s="210">
        <v>1.1399999999999999</v>
      </c>
      <c r="H299" s="210"/>
      <c r="I299" s="211">
        <v>147858.57999999999</v>
      </c>
    </row>
    <row r="300" spans="2:9" x14ac:dyDescent="0.25">
      <c r="B300" s="79" t="s">
        <v>214</v>
      </c>
      <c r="C300" s="215" t="s">
        <v>641</v>
      </c>
      <c r="D300" s="269"/>
      <c r="E300" s="80"/>
      <c r="F300" s="80" t="s">
        <v>642</v>
      </c>
      <c r="G300" s="210">
        <v>1183.67</v>
      </c>
      <c r="H300" s="210"/>
      <c r="I300" s="211">
        <v>149042.25</v>
      </c>
    </row>
    <row r="301" spans="2:9" x14ac:dyDescent="0.25">
      <c r="B301" s="79" t="s">
        <v>190</v>
      </c>
      <c r="C301" s="215" t="s">
        <v>702</v>
      </c>
      <c r="D301" s="269"/>
      <c r="E301" s="80"/>
      <c r="F301" s="80" t="s">
        <v>190</v>
      </c>
      <c r="G301" s="210">
        <v>0.3</v>
      </c>
      <c r="H301" s="210"/>
      <c r="I301" s="211">
        <v>149042.54999999999</v>
      </c>
    </row>
    <row r="302" spans="2:9" x14ac:dyDescent="0.25">
      <c r="B302" s="79" t="s">
        <v>214</v>
      </c>
      <c r="C302" s="215" t="s">
        <v>701</v>
      </c>
      <c r="D302" s="269" t="s">
        <v>718</v>
      </c>
      <c r="E302" s="80"/>
      <c r="F302" s="80" t="s">
        <v>719</v>
      </c>
      <c r="G302" s="210">
        <v>6984.28</v>
      </c>
      <c r="H302" s="210"/>
      <c r="I302" s="211">
        <v>156026.82999999999</v>
      </c>
    </row>
    <row r="303" spans="2:9" x14ac:dyDescent="0.25">
      <c r="B303" s="79" t="s">
        <v>214</v>
      </c>
      <c r="C303" s="215" t="s">
        <v>765</v>
      </c>
      <c r="D303" s="269"/>
      <c r="E303" s="80"/>
      <c r="F303" s="80" t="s">
        <v>811</v>
      </c>
      <c r="G303" s="210">
        <v>59203.57</v>
      </c>
      <c r="H303" s="210"/>
      <c r="I303" s="211">
        <v>215230.4</v>
      </c>
    </row>
    <row r="304" spans="2:9" ht="15.75" thickBot="1" x14ac:dyDescent="0.3">
      <c r="B304" s="79" t="s">
        <v>214</v>
      </c>
      <c r="C304" s="215" t="s">
        <v>765</v>
      </c>
      <c r="D304" s="269"/>
      <c r="E304" s="80"/>
      <c r="F304" s="80" t="s">
        <v>812</v>
      </c>
      <c r="G304" s="212">
        <v>2556.19</v>
      </c>
      <c r="H304" s="212"/>
      <c r="I304" s="214">
        <v>217786.59</v>
      </c>
    </row>
    <row r="305" spans="2:9" ht="15.75" thickBot="1" x14ac:dyDescent="0.3">
      <c r="B305" s="16" t="s">
        <v>643</v>
      </c>
      <c r="C305" s="137"/>
      <c r="D305" s="270"/>
      <c r="E305" s="97"/>
      <c r="F305" s="97"/>
      <c r="G305" s="141">
        <f>ROUND(SUM(G289:G304),5)</f>
        <v>217786.59</v>
      </c>
      <c r="H305" s="141">
        <f>ROUND(SUM(H289:H304),5)</f>
        <v>0</v>
      </c>
      <c r="I305" s="142">
        <f>I304</f>
        <v>217786.59</v>
      </c>
    </row>
    <row r="306" spans="2:9" x14ac:dyDescent="0.25">
      <c r="B306" s="12" t="s">
        <v>103</v>
      </c>
      <c r="C306" s="122"/>
      <c r="D306" s="268"/>
      <c r="E306" s="13"/>
      <c r="F306" s="13"/>
      <c r="G306" s="101"/>
      <c r="H306" s="101"/>
      <c r="I306" s="213"/>
    </row>
    <row r="307" spans="2:9" x14ac:dyDescent="0.25">
      <c r="B307" s="79" t="s">
        <v>214</v>
      </c>
      <c r="C307" s="215" t="s">
        <v>644</v>
      </c>
      <c r="D307" s="269"/>
      <c r="E307" s="80"/>
      <c r="F307" s="80" t="s">
        <v>645</v>
      </c>
      <c r="G307" s="210">
        <v>287.5</v>
      </c>
      <c r="H307" s="210"/>
      <c r="I307" s="211">
        <v>287.5</v>
      </c>
    </row>
    <row r="308" spans="2:9" x14ac:dyDescent="0.25">
      <c r="B308" s="79" t="s">
        <v>214</v>
      </c>
      <c r="C308" s="215">
        <v>43102</v>
      </c>
      <c r="D308" s="269"/>
      <c r="E308" s="80"/>
      <c r="F308" s="80" t="s">
        <v>646</v>
      </c>
      <c r="G308" s="210">
        <v>288</v>
      </c>
      <c r="H308" s="210"/>
      <c r="I308" s="211">
        <v>575.5</v>
      </c>
    </row>
    <row r="309" spans="2:9" x14ac:dyDescent="0.25">
      <c r="B309" s="79" t="s">
        <v>214</v>
      </c>
      <c r="C309" s="215" t="s">
        <v>356</v>
      </c>
      <c r="D309" s="269"/>
      <c r="E309" s="80"/>
      <c r="F309" s="80" t="s">
        <v>647</v>
      </c>
      <c r="G309" s="210">
        <v>287.5</v>
      </c>
      <c r="H309" s="210"/>
      <c r="I309" s="211">
        <v>863</v>
      </c>
    </row>
    <row r="310" spans="2:9" x14ac:dyDescent="0.25">
      <c r="B310" s="79" t="s">
        <v>214</v>
      </c>
      <c r="C310" s="215" t="s">
        <v>356</v>
      </c>
      <c r="D310" s="269"/>
      <c r="E310" s="80"/>
      <c r="F310" s="80" t="s">
        <v>648</v>
      </c>
      <c r="G310" s="210">
        <v>288</v>
      </c>
      <c r="H310" s="210"/>
      <c r="I310" s="211">
        <v>1151</v>
      </c>
    </row>
    <row r="311" spans="2:9" x14ac:dyDescent="0.25">
      <c r="B311" s="79" t="s">
        <v>214</v>
      </c>
      <c r="C311" s="215" t="s">
        <v>356</v>
      </c>
      <c r="D311" s="269"/>
      <c r="E311" s="80"/>
      <c r="F311" s="80" t="s">
        <v>649</v>
      </c>
      <c r="G311" s="210">
        <v>288</v>
      </c>
      <c r="H311" s="210"/>
      <c r="I311" s="211">
        <v>1439</v>
      </c>
    </row>
    <row r="312" spans="2:9" x14ac:dyDescent="0.25">
      <c r="B312" s="79" t="s">
        <v>214</v>
      </c>
      <c r="C312" s="215" t="s">
        <v>356</v>
      </c>
      <c r="D312" s="269"/>
      <c r="E312" s="80"/>
      <c r="F312" s="80" t="s">
        <v>650</v>
      </c>
      <c r="G312" s="210">
        <v>288</v>
      </c>
      <c r="H312" s="210"/>
      <c r="I312" s="211">
        <v>1727</v>
      </c>
    </row>
    <row r="313" spans="2:9" x14ac:dyDescent="0.25">
      <c r="B313" s="79" t="s">
        <v>214</v>
      </c>
      <c r="C313" s="215" t="s">
        <v>356</v>
      </c>
      <c r="D313" s="269"/>
      <c r="E313" s="80"/>
      <c r="F313" s="80" t="s">
        <v>651</v>
      </c>
      <c r="G313" s="210">
        <v>288</v>
      </c>
      <c r="H313" s="210"/>
      <c r="I313" s="211">
        <v>2015</v>
      </c>
    </row>
    <row r="314" spans="2:9" x14ac:dyDescent="0.25">
      <c r="B314" s="79" t="s">
        <v>214</v>
      </c>
      <c r="C314" s="215" t="s">
        <v>356</v>
      </c>
      <c r="D314" s="269"/>
      <c r="E314" s="80"/>
      <c r="F314" s="80" t="s">
        <v>652</v>
      </c>
      <c r="G314" s="210">
        <v>288</v>
      </c>
      <c r="H314" s="210"/>
      <c r="I314" s="211">
        <v>2303</v>
      </c>
    </row>
    <row r="315" spans="2:9" x14ac:dyDescent="0.25">
      <c r="B315" s="79" t="s">
        <v>214</v>
      </c>
      <c r="C315" s="215" t="s">
        <v>287</v>
      </c>
      <c r="D315" s="269"/>
      <c r="E315" s="80"/>
      <c r="F315" s="80" t="s">
        <v>215</v>
      </c>
      <c r="G315" s="210">
        <v>576</v>
      </c>
      <c r="H315" s="210"/>
      <c r="I315" s="211">
        <v>2879</v>
      </c>
    </row>
    <row r="316" spans="2:9" x14ac:dyDescent="0.25">
      <c r="B316" s="79" t="s">
        <v>214</v>
      </c>
      <c r="C316" s="215" t="s">
        <v>653</v>
      </c>
      <c r="D316" s="269"/>
      <c r="E316" s="80"/>
      <c r="F316" s="80" t="s">
        <v>647</v>
      </c>
      <c r="G316" s="210">
        <v>286</v>
      </c>
      <c r="H316" s="210"/>
      <c r="I316" s="211">
        <v>3165</v>
      </c>
    </row>
    <row r="317" spans="2:9" x14ac:dyDescent="0.25">
      <c r="B317" s="79" t="s">
        <v>214</v>
      </c>
      <c r="C317" s="215" t="s">
        <v>653</v>
      </c>
      <c r="D317" s="269"/>
      <c r="E317" s="80"/>
      <c r="F317" s="80" t="s">
        <v>647</v>
      </c>
      <c r="G317" s="210">
        <v>286</v>
      </c>
      <c r="H317" s="210"/>
      <c r="I317" s="211">
        <v>3451</v>
      </c>
    </row>
    <row r="318" spans="2:9" x14ac:dyDescent="0.25">
      <c r="B318" s="79" t="s">
        <v>214</v>
      </c>
      <c r="C318" s="215" t="s">
        <v>653</v>
      </c>
      <c r="D318" s="269"/>
      <c r="E318" s="80"/>
      <c r="F318" s="80" t="s">
        <v>215</v>
      </c>
      <c r="G318" s="210">
        <v>1144</v>
      </c>
      <c r="H318" s="210"/>
      <c r="I318" s="211">
        <v>4595</v>
      </c>
    </row>
    <row r="319" spans="2:9" x14ac:dyDescent="0.25">
      <c r="B319" s="79" t="s">
        <v>214</v>
      </c>
      <c r="C319" s="215" t="s">
        <v>524</v>
      </c>
      <c r="D319" s="269"/>
      <c r="E319" s="80"/>
      <c r="F319" s="80" t="s">
        <v>215</v>
      </c>
      <c r="G319" s="210">
        <v>571</v>
      </c>
      <c r="H319" s="210"/>
      <c r="I319" s="211">
        <v>5166</v>
      </c>
    </row>
    <row r="320" spans="2:9" x14ac:dyDescent="0.25">
      <c r="B320" s="79" t="s">
        <v>214</v>
      </c>
      <c r="C320" s="215" t="s">
        <v>654</v>
      </c>
      <c r="D320" s="269"/>
      <c r="E320" s="80"/>
      <c r="F320" s="80" t="s">
        <v>655</v>
      </c>
      <c r="G320" s="210">
        <v>285.5</v>
      </c>
      <c r="H320" s="210"/>
      <c r="I320" s="211">
        <v>5451.5</v>
      </c>
    </row>
    <row r="321" spans="2:9" x14ac:dyDescent="0.25">
      <c r="B321" s="79" t="s">
        <v>214</v>
      </c>
      <c r="C321" s="215" t="s">
        <v>654</v>
      </c>
      <c r="D321" s="269"/>
      <c r="E321" s="80"/>
      <c r="F321" s="80" t="s">
        <v>656</v>
      </c>
      <c r="G321" s="210">
        <v>285.5</v>
      </c>
      <c r="H321" s="210"/>
      <c r="I321" s="211">
        <v>5737</v>
      </c>
    </row>
    <row r="322" spans="2:9" x14ac:dyDescent="0.25">
      <c r="B322" s="79" t="s">
        <v>214</v>
      </c>
      <c r="C322" s="215" t="s">
        <v>657</v>
      </c>
      <c r="D322" s="269"/>
      <c r="E322" s="80"/>
      <c r="F322" s="80" t="s">
        <v>658</v>
      </c>
      <c r="G322" s="210">
        <v>1713</v>
      </c>
      <c r="H322" s="210"/>
      <c r="I322" s="211">
        <v>7450</v>
      </c>
    </row>
    <row r="323" spans="2:9" x14ac:dyDescent="0.25">
      <c r="B323" s="79" t="s">
        <v>214</v>
      </c>
      <c r="C323" s="215" t="s">
        <v>657</v>
      </c>
      <c r="D323" s="269"/>
      <c r="E323" s="80"/>
      <c r="F323" s="80" t="s">
        <v>215</v>
      </c>
      <c r="G323" s="210">
        <v>858</v>
      </c>
      <c r="H323" s="210"/>
      <c r="I323" s="211">
        <v>8308</v>
      </c>
    </row>
    <row r="324" spans="2:9" x14ac:dyDescent="0.25">
      <c r="B324" s="79" t="s">
        <v>214</v>
      </c>
      <c r="C324" s="215" t="s">
        <v>442</v>
      </c>
      <c r="D324" s="269"/>
      <c r="E324" s="80"/>
      <c r="F324" s="80" t="s">
        <v>659</v>
      </c>
      <c r="G324" s="210">
        <v>285.5</v>
      </c>
      <c r="H324" s="210"/>
      <c r="I324" s="211">
        <v>8593.5</v>
      </c>
    </row>
    <row r="325" spans="2:9" x14ac:dyDescent="0.25">
      <c r="B325" s="79" t="s">
        <v>214</v>
      </c>
      <c r="C325" s="215" t="s">
        <v>442</v>
      </c>
      <c r="D325" s="269"/>
      <c r="E325" s="80"/>
      <c r="F325" s="80" t="s">
        <v>660</v>
      </c>
      <c r="G325" s="210">
        <v>285.5</v>
      </c>
      <c r="H325" s="210"/>
      <c r="I325" s="211">
        <v>8879</v>
      </c>
    </row>
    <row r="326" spans="2:9" x14ac:dyDescent="0.25">
      <c r="B326" s="79" t="s">
        <v>214</v>
      </c>
      <c r="C326" s="215" t="s">
        <v>442</v>
      </c>
      <c r="D326" s="269"/>
      <c r="E326" s="80"/>
      <c r="F326" s="80" t="s">
        <v>661</v>
      </c>
      <c r="G326" s="210">
        <v>286</v>
      </c>
      <c r="H326" s="210"/>
      <c r="I326" s="211">
        <v>9165</v>
      </c>
    </row>
    <row r="327" spans="2:9" x14ac:dyDescent="0.25">
      <c r="B327" s="79" t="s">
        <v>214</v>
      </c>
      <c r="C327" s="215" t="s">
        <v>442</v>
      </c>
      <c r="D327" s="269"/>
      <c r="E327" s="80"/>
      <c r="F327" s="80" t="s">
        <v>662</v>
      </c>
      <c r="G327" s="210">
        <v>286</v>
      </c>
      <c r="H327" s="210"/>
      <c r="I327" s="211">
        <v>9451</v>
      </c>
    </row>
    <row r="328" spans="2:9" x14ac:dyDescent="0.25">
      <c r="B328" s="79" t="s">
        <v>214</v>
      </c>
      <c r="C328" s="215" t="s">
        <v>442</v>
      </c>
      <c r="D328" s="269"/>
      <c r="E328" s="80"/>
      <c r="F328" s="80" t="s">
        <v>663</v>
      </c>
      <c r="G328" s="210">
        <v>286</v>
      </c>
      <c r="H328" s="210"/>
      <c r="I328" s="211">
        <v>9737</v>
      </c>
    </row>
    <row r="329" spans="2:9" x14ac:dyDescent="0.25">
      <c r="B329" s="79" t="s">
        <v>214</v>
      </c>
      <c r="C329" s="215" t="s">
        <v>610</v>
      </c>
      <c r="D329" s="269"/>
      <c r="E329" s="80"/>
      <c r="F329" s="80" t="s">
        <v>664</v>
      </c>
      <c r="G329" s="210">
        <v>1713</v>
      </c>
      <c r="H329" s="210"/>
      <c r="I329" s="211">
        <v>11450</v>
      </c>
    </row>
    <row r="330" spans="2:9" x14ac:dyDescent="0.25">
      <c r="B330" s="79" t="s">
        <v>214</v>
      </c>
      <c r="C330" s="215" t="s">
        <v>665</v>
      </c>
      <c r="D330" s="269"/>
      <c r="E330" s="80"/>
      <c r="F330" s="80" t="s">
        <v>215</v>
      </c>
      <c r="G330" s="210">
        <v>572</v>
      </c>
      <c r="H330" s="210"/>
      <c r="I330" s="211">
        <v>12022</v>
      </c>
    </row>
    <row r="331" spans="2:9" x14ac:dyDescent="0.25">
      <c r="B331" s="79" t="s">
        <v>214</v>
      </c>
      <c r="C331" s="215">
        <v>43226</v>
      </c>
      <c r="D331" s="269"/>
      <c r="E331" s="80"/>
      <c r="F331" s="80" t="s">
        <v>666</v>
      </c>
      <c r="G331" s="210">
        <v>1100</v>
      </c>
      <c r="H331" s="210"/>
      <c r="I331" s="211">
        <v>13122</v>
      </c>
    </row>
    <row r="332" spans="2:9" x14ac:dyDescent="0.25">
      <c r="B332" s="79" t="s">
        <v>214</v>
      </c>
      <c r="C332" s="215">
        <v>43349</v>
      </c>
      <c r="D332" s="269"/>
      <c r="E332" s="80"/>
      <c r="F332" s="80" t="s">
        <v>667</v>
      </c>
      <c r="G332" s="210">
        <v>2296</v>
      </c>
      <c r="H332" s="210"/>
      <c r="I332" s="211">
        <v>15418</v>
      </c>
    </row>
    <row r="333" spans="2:9" x14ac:dyDescent="0.25">
      <c r="B333" s="79" t="s">
        <v>214</v>
      </c>
      <c r="C333" s="215" t="s">
        <v>347</v>
      </c>
      <c r="D333" s="269"/>
      <c r="E333" s="80"/>
      <c r="F333" s="80" t="s">
        <v>215</v>
      </c>
      <c r="G333" s="210">
        <v>861</v>
      </c>
      <c r="H333" s="210"/>
      <c r="I333" s="211">
        <v>16279</v>
      </c>
    </row>
    <row r="334" spans="2:9" x14ac:dyDescent="0.25">
      <c r="B334" s="79" t="s">
        <v>214</v>
      </c>
      <c r="C334" s="215" t="s">
        <v>434</v>
      </c>
      <c r="D334" s="269"/>
      <c r="E334" s="80"/>
      <c r="F334" s="80" t="s">
        <v>215</v>
      </c>
      <c r="G334" s="210">
        <v>574</v>
      </c>
      <c r="H334" s="210"/>
      <c r="I334" s="211">
        <v>16853</v>
      </c>
    </row>
    <row r="335" spans="2:9" x14ac:dyDescent="0.25">
      <c r="B335" s="79" t="s">
        <v>214</v>
      </c>
      <c r="C335" s="215">
        <v>43350</v>
      </c>
      <c r="D335" s="269"/>
      <c r="E335" s="80"/>
      <c r="F335" s="80" t="s">
        <v>668</v>
      </c>
      <c r="G335" s="210">
        <v>2284</v>
      </c>
      <c r="H335" s="210"/>
      <c r="I335" s="211">
        <v>19137</v>
      </c>
    </row>
    <row r="336" spans="2:9" x14ac:dyDescent="0.25">
      <c r="B336" s="79" t="s">
        <v>214</v>
      </c>
      <c r="C336" s="215">
        <v>43441</v>
      </c>
      <c r="D336" s="269"/>
      <c r="E336" s="80"/>
      <c r="F336" s="80" t="s">
        <v>669</v>
      </c>
      <c r="G336" s="210">
        <v>286.5</v>
      </c>
      <c r="H336" s="210"/>
      <c r="I336" s="211">
        <v>19423.5</v>
      </c>
    </row>
    <row r="337" spans="2:9" x14ac:dyDescent="0.25">
      <c r="B337" s="79" t="s">
        <v>214</v>
      </c>
      <c r="C337" s="215" t="s">
        <v>349</v>
      </c>
      <c r="D337" s="269"/>
      <c r="E337" s="80"/>
      <c r="F337" s="80" t="s">
        <v>215</v>
      </c>
      <c r="G337" s="210">
        <v>861</v>
      </c>
      <c r="H337" s="210"/>
      <c r="I337" s="211">
        <v>20284.5</v>
      </c>
    </row>
    <row r="338" spans="2:9" x14ac:dyDescent="0.25">
      <c r="B338" s="79" t="s">
        <v>214</v>
      </c>
      <c r="C338" s="215" t="s">
        <v>375</v>
      </c>
      <c r="D338" s="269"/>
      <c r="E338" s="80"/>
      <c r="F338" s="80" t="s">
        <v>215</v>
      </c>
      <c r="G338" s="210">
        <v>859.5</v>
      </c>
      <c r="H338" s="210"/>
      <c r="I338" s="211">
        <v>21144</v>
      </c>
    </row>
    <row r="339" spans="2:9" x14ac:dyDescent="0.25">
      <c r="B339" s="79" t="s">
        <v>214</v>
      </c>
      <c r="C339" s="215">
        <v>43351</v>
      </c>
      <c r="D339" s="269"/>
      <c r="E339" s="80"/>
      <c r="F339" s="80" t="s">
        <v>670</v>
      </c>
      <c r="G339" s="210">
        <v>2296</v>
      </c>
      <c r="H339" s="210"/>
      <c r="I339" s="211">
        <v>23440</v>
      </c>
    </row>
    <row r="340" spans="2:9" x14ac:dyDescent="0.25">
      <c r="B340" s="79" t="s">
        <v>214</v>
      </c>
      <c r="C340" s="215" t="s">
        <v>365</v>
      </c>
      <c r="D340" s="269"/>
      <c r="E340" s="80"/>
      <c r="F340" s="80" t="s">
        <v>215</v>
      </c>
      <c r="G340" s="210">
        <v>573</v>
      </c>
      <c r="H340" s="210"/>
      <c r="I340" s="211">
        <v>24013</v>
      </c>
    </row>
    <row r="341" spans="2:9" x14ac:dyDescent="0.25">
      <c r="B341" s="79" t="s">
        <v>214</v>
      </c>
      <c r="C341" s="215" t="s">
        <v>671</v>
      </c>
      <c r="D341" s="269"/>
      <c r="E341" s="80"/>
      <c r="F341" s="80" t="s">
        <v>215</v>
      </c>
      <c r="G341" s="210">
        <v>579</v>
      </c>
      <c r="H341" s="210"/>
      <c r="I341" s="211">
        <v>24592</v>
      </c>
    </row>
    <row r="342" spans="2:9" x14ac:dyDescent="0.25">
      <c r="B342" s="79" t="s">
        <v>214</v>
      </c>
      <c r="C342" s="215">
        <v>43443</v>
      </c>
      <c r="D342" s="269"/>
      <c r="E342" s="80"/>
      <c r="F342" s="80" t="s">
        <v>672</v>
      </c>
      <c r="G342" s="210">
        <v>2332</v>
      </c>
      <c r="H342" s="210"/>
      <c r="I342" s="211">
        <v>26924</v>
      </c>
    </row>
    <row r="343" spans="2:9" ht="15.75" thickBot="1" x14ac:dyDescent="0.3">
      <c r="B343" s="231" t="s">
        <v>214</v>
      </c>
      <c r="C343" s="259" t="s">
        <v>189</v>
      </c>
      <c r="D343" s="271"/>
      <c r="E343" s="232"/>
      <c r="F343" s="232" t="s">
        <v>215</v>
      </c>
      <c r="G343" s="212">
        <v>291.5</v>
      </c>
      <c r="H343" s="212"/>
      <c r="I343" s="214">
        <v>27215.5</v>
      </c>
    </row>
    <row r="344" spans="2:9" x14ac:dyDescent="0.25">
      <c r="B344" s="79" t="s">
        <v>214</v>
      </c>
      <c r="C344" s="215" t="s">
        <v>205</v>
      </c>
      <c r="D344" s="269"/>
      <c r="E344" s="80"/>
      <c r="F344" s="80" t="s">
        <v>215</v>
      </c>
      <c r="G344" s="210">
        <v>589</v>
      </c>
      <c r="H344" s="210"/>
      <c r="I344" s="211">
        <v>27804.5</v>
      </c>
    </row>
    <row r="345" spans="2:9" x14ac:dyDescent="0.25">
      <c r="B345" s="79" t="s">
        <v>214</v>
      </c>
      <c r="C345" s="215">
        <v>43414</v>
      </c>
      <c r="D345" s="269"/>
      <c r="E345" s="80"/>
      <c r="F345" s="80" t="s">
        <v>692</v>
      </c>
      <c r="G345" s="210">
        <v>299.5</v>
      </c>
      <c r="H345" s="210"/>
      <c r="I345" s="211">
        <v>28104</v>
      </c>
    </row>
    <row r="346" spans="2:9" x14ac:dyDescent="0.25">
      <c r="B346" s="79" t="s">
        <v>214</v>
      </c>
      <c r="C346" s="215">
        <v>43444</v>
      </c>
      <c r="D346" s="269"/>
      <c r="E346" s="80"/>
      <c r="F346" s="80" t="s">
        <v>720</v>
      </c>
      <c r="G346" s="210">
        <v>2396</v>
      </c>
      <c r="H346" s="210"/>
      <c r="I346" s="211">
        <v>30500</v>
      </c>
    </row>
    <row r="347" spans="2:9" x14ac:dyDescent="0.25">
      <c r="B347" s="79" t="s">
        <v>214</v>
      </c>
      <c r="C347" s="215" t="s">
        <v>682</v>
      </c>
      <c r="D347" s="269"/>
      <c r="E347" s="80"/>
      <c r="F347" s="80" t="s">
        <v>215</v>
      </c>
      <c r="G347" s="210">
        <v>922.5</v>
      </c>
      <c r="H347" s="210"/>
      <c r="I347" s="211">
        <v>31422.5</v>
      </c>
    </row>
    <row r="348" spans="2:9" x14ac:dyDescent="0.25">
      <c r="B348" s="79" t="s">
        <v>190</v>
      </c>
      <c r="C348" s="215">
        <v>43445</v>
      </c>
      <c r="D348" s="269"/>
      <c r="E348" s="80"/>
      <c r="F348" s="80" t="s">
        <v>813</v>
      </c>
      <c r="G348" s="210">
        <v>9000</v>
      </c>
      <c r="H348" s="210"/>
      <c r="I348" s="211">
        <v>40422.5</v>
      </c>
    </row>
    <row r="349" spans="2:9" x14ac:dyDescent="0.25">
      <c r="B349" s="79" t="s">
        <v>190</v>
      </c>
      <c r="C349" s="215">
        <v>43445</v>
      </c>
      <c r="D349" s="269"/>
      <c r="E349" s="80"/>
      <c r="F349" s="80" t="s">
        <v>814</v>
      </c>
      <c r="G349" s="210">
        <v>14140</v>
      </c>
      <c r="H349" s="210"/>
      <c r="I349" s="211">
        <v>54562.5</v>
      </c>
    </row>
    <row r="350" spans="2:9" x14ac:dyDescent="0.25">
      <c r="B350" s="79" t="s">
        <v>214</v>
      </c>
      <c r="C350" s="215">
        <v>43445</v>
      </c>
      <c r="D350" s="269"/>
      <c r="E350" s="80"/>
      <c r="F350" s="80" t="s">
        <v>769</v>
      </c>
      <c r="G350" s="210">
        <v>2400</v>
      </c>
      <c r="H350" s="210"/>
      <c r="I350" s="211">
        <v>56962.5</v>
      </c>
    </row>
    <row r="351" spans="2:9" x14ac:dyDescent="0.25">
      <c r="B351" s="79" t="s">
        <v>214</v>
      </c>
      <c r="C351" s="215" t="s">
        <v>733</v>
      </c>
      <c r="D351" s="269"/>
      <c r="E351" s="80"/>
      <c r="F351" s="80" t="s">
        <v>215</v>
      </c>
      <c r="G351" s="210">
        <v>924</v>
      </c>
      <c r="H351" s="210"/>
      <c r="I351" s="211">
        <v>57886.5</v>
      </c>
    </row>
    <row r="352" spans="2:9" ht="15.75" thickBot="1" x14ac:dyDescent="0.3">
      <c r="B352" s="79" t="s">
        <v>214</v>
      </c>
      <c r="C352" s="215" t="s">
        <v>758</v>
      </c>
      <c r="D352" s="269"/>
      <c r="E352" s="80"/>
      <c r="F352" s="80" t="s">
        <v>215</v>
      </c>
      <c r="G352" s="210">
        <v>606</v>
      </c>
      <c r="H352" s="210"/>
      <c r="I352" s="211">
        <v>58492.5</v>
      </c>
    </row>
    <row r="353" spans="2:9" ht="15.75" thickBot="1" x14ac:dyDescent="0.3">
      <c r="B353" s="16" t="s">
        <v>673</v>
      </c>
      <c r="C353" s="137"/>
      <c r="D353" s="270"/>
      <c r="E353" s="97"/>
      <c r="F353" s="97"/>
      <c r="G353" s="141">
        <f>ROUND(SUM(G306:G352),5)</f>
        <v>58492.5</v>
      </c>
      <c r="H353" s="141">
        <f>ROUND(SUM(H306:H352),5)</f>
        <v>0</v>
      </c>
      <c r="I353" s="142">
        <f>I352</f>
        <v>58492.5</v>
      </c>
    </row>
    <row r="354" spans="2:9" ht="15.75" thickBot="1" x14ac:dyDescent="0.3">
      <c r="B354" s="16" t="s">
        <v>104</v>
      </c>
      <c r="C354" s="137"/>
      <c r="D354" s="270"/>
      <c r="E354" s="97"/>
      <c r="F354" s="97"/>
      <c r="G354" s="141">
        <f>ROUND(G305+G353,5)</f>
        <v>276279.09000000003</v>
      </c>
      <c r="H354" s="141">
        <f>ROUND(H305+H353,5)</f>
        <v>0</v>
      </c>
      <c r="I354" s="142">
        <f>ROUND(I305+I353,5)</f>
        <v>276279.09000000003</v>
      </c>
    </row>
    <row r="355" spans="2:9" ht="15.75" hidden="1" thickBot="1" x14ac:dyDescent="0.3">
      <c r="B355" s="79" t="s">
        <v>674</v>
      </c>
      <c r="C355" s="215"/>
      <c r="D355" s="269"/>
      <c r="E355" s="80"/>
      <c r="F355" s="80"/>
      <c r="G355" s="218">
        <f>G354</f>
        <v>276279.09000000003</v>
      </c>
      <c r="H355" s="218">
        <f>H354</f>
        <v>0</v>
      </c>
      <c r="I355" s="219">
        <f>I354</f>
        <v>276279.09000000003</v>
      </c>
    </row>
    <row r="356" spans="2:9" ht="15.75" hidden="1" thickBot="1" x14ac:dyDescent="0.3">
      <c r="B356" s="79" t="s">
        <v>675</v>
      </c>
      <c r="C356" s="215"/>
      <c r="D356" s="269"/>
      <c r="E356" s="80"/>
      <c r="F356" s="80"/>
      <c r="G356" s="218">
        <f>G355</f>
        <v>276279.09000000003</v>
      </c>
      <c r="H356" s="218">
        <f>H355</f>
        <v>0</v>
      </c>
      <c r="I356" s="219">
        <f>-I355</f>
        <v>-276279.09000000003</v>
      </c>
    </row>
    <row r="357" spans="2:9" ht="15.75" thickBot="1" x14ac:dyDescent="0.3">
      <c r="B357" s="16" t="s">
        <v>676</v>
      </c>
      <c r="C357" s="137"/>
      <c r="D357" s="270"/>
      <c r="E357" s="97"/>
      <c r="F357" s="97"/>
      <c r="G357" s="141">
        <f>ROUND(G285+G356,5)</f>
        <v>72567769.920000002</v>
      </c>
      <c r="H357" s="141">
        <f>ROUND(H285+H356,5)</f>
        <v>175000</v>
      </c>
      <c r="I357" s="142">
        <f>ROUND(I285+I356,5)</f>
        <v>-72392769.920000002</v>
      </c>
    </row>
  </sheetData>
  <pageMargins left="0.23622047244094491" right="0.19685039370078741" top="1.0629921259842521" bottom="0.3" header="0.43307086614173229" footer="0.26"/>
  <pageSetup scale="90" orientation="landscape" horizontalDpi="4294967294" r:id="rId1"/>
  <headerFooter>
    <oddHeader xml:space="preserve">&amp;C&amp;"Arial,Negrita"&amp;12 CONDOMINIO RESIDENCIAL VERTICAL BOHEMIA COUNTRY
Detalle de Egresos (Expresado en Colones)
Enero -  Noviembre   2018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topLeftCell="A11" workbookViewId="0">
      <selection activeCell="D34" sqref="D34"/>
    </sheetView>
  </sheetViews>
  <sheetFormatPr baseColWidth="10" defaultColWidth="11.42578125" defaultRowHeight="15" x14ac:dyDescent="0.25"/>
  <cols>
    <col min="1" max="1" width="4.42578125" style="4" customWidth="1"/>
    <col min="2" max="2" width="11.42578125" style="4"/>
    <col min="3" max="3" width="11.42578125" style="136"/>
    <col min="4" max="4" width="11.140625" style="4" customWidth="1"/>
    <col min="5" max="5" width="31.42578125" style="4" customWidth="1"/>
    <col min="6" max="6" width="35.5703125" style="4" customWidth="1"/>
    <col min="7" max="7" width="15" style="4" customWidth="1"/>
    <col min="8" max="8" width="15.7109375" style="4" customWidth="1"/>
    <col min="9" max="9" width="13.140625" style="4" bestFit="1" customWidth="1"/>
    <col min="10" max="10" width="11.42578125" style="103"/>
    <col min="11" max="11" width="15.85546875" style="103" customWidth="1"/>
    <col min="12" max="16384" width="11.42578125" style="103"/>
  </cols>
  <sheetData>
    <row r="1" spans="1:11" s="2" customFormat="1" ht="15.75" thickBot="1" x14ac:dyDescent="0.3">
      <c r="A1" s="144"/>
      <c r="B1" s="17" t="s">
        <v>32</v>
      </c>
      <c r="C1" s="18" t="s">
        <v>33</v>
      </c>
      <c r="D1" s="18" t="s">
        <v>34</v>
      </c>
      <c r="E1" s="18" t="s">
        <v>36</v>
      </c>
      <c r="F1" s="18" t="s">
        <v>35</v>
      </c>
      <c r="G1" s="18" t="s">
        <v>37</v>
      </c>
      <c r="H1" s="18" t="s">
        <v>38</v>
      </c>
      <c r="I1" s="19" t="s">
        <v>39</v>
      </c>
    </row>
    <row r="2" spans="1:11" x14ac:dyDescent="0.25">
      <c r="A2" s="145"/>
      <c r="B2" s="217" t="s">
        <v>52</v>
      </c>
      <c r="C2" s="226"/>
      <c r="D2" s="227"/>
      <c r="E2" s="227"/>
      <c r="F2" s="227"/>
      <c r="G2" s="228"/>
      <c r="H2" s="228"/>
      <c r="I2" s="229" t="s">
        <v>4</v>
      </c>
      <c r="K2" s="152" t="s">
        <v>4</v>
      </c>
    </row>
    <row r="3" spans="1:11" x14ac:dyDescent="0.25">
      <c r="A3" s="145"/>
      <c r="B3" s="12" t="s">
        <v>53</v>
      </c>
      <c r="C3" s="122"/>
      <c r="D3" s="13"/>
      <c r="E3" s="13"/>
      <c r="F3" s="13"/>
      <c r="G3" s="101"/>
      <c r="H3" s="101"/>
      <c r="I3" s="213" t="s">
        <v>4</v>
      </c>
    </row>
    <row r="4" spans="1:11" x14ac:dyDescent="0.25">
      <c r="A4" s="145"/>
      <c r="B4" s="12" t="s">
        <v>54</v>
      </c>
      <c r="C4" s="122"/>
      <c r="D4" s="13"/>
      <c r="E4" s="13"/>
      <c r="F4" s="13" t="s">
        <v>137</v>
      </c>
      <c r="G4" s="101"/>
      <c r="H4" s="101"/>
      <c r="I4" s="213">
        <v>1451854.88</v>
      </c>
      <c r="J4" s="238" t="s">
        <v>4</v>
      </c>
    </row>
    <row r="5" spans="1:11" x14ac:dyDescent="0.25">
      <c r="A5" s="129"/>
      <c r="B5" s="79" t="s">
        <v>192</v>
      </c>
      <c r="C5" s="215">
        <v>43111</v>
      </c>
      <c r="D5" s="80"/>
      <c r="E5" s="80" t="s">
        <v>193</v>
      </c>
      <c r="F5" s="80" t="s">
        <v>773</v>
      </c>
      <c r="G5" s="210">
        <v>216384.68</v>
      </c>
      <c r="H5" s="210"/>
      <c r="I5" s="211">
        <f>+I4+G5-H5</f>
        <v>1668239.5599999998</v>
      </c>
    </row>
    <row r="6" spans="1:11" x14ac:dyDescent="0.25">
      <c r="A6" s="129"/>
      <c r="B6" s="79" t="s">
        <v>192</v>
      </c>
      <c r="C6" s="215">
        <v>43111</v>
      </c>
      <c r="D6" s="80"/>
      <c r="E6" s="80" t="s">
        <v>200</v>
      </c>
      <c r="F6" s="80" t="s">
        <v>774</v>
      </c>
      <c r="G6" s="210">
        <v>236773.51</v>
      </c>
      <c r="H6" s="210"/>
      <c r="I6" s="211">
        <f t="shared" ref="I6:I19" si="0">+I5+G6-H6</f>
        <v>1905013.0699999998</v>
      </c>
    </row>
    <row r="7" spans="1:11" x14ac:dyDescent="0.25">
      <c r="A7" s="129"/>
      <c r="B7" s="79" t="s">
        <v>192</v>
      </c>
      <c r="C7" s="215">
        <v>43142</v>
      </c>
      <c r="D7" s="80"/>
      <c r="E7" s="80" t="s">
        <v>171</v>
      </c>
      <c r="F7" s="80" t="s">
        <v>775</v>
      </c>
      <c r="G7" s="210">
        <v>236773.51</v>
      </c>
      <c r="H7" s="210"/>
      <c r="I7" s="211">
        <f t="shared" si="0"/>
        <v>2141786.58</v>
      </c>
    </row>
    <row r="8" spans="1:11" x14ac:dyDescent="0.25">
      <c r="A8" s="129"/>
      <c r="B8" s="79" t="s">
        <v>192</v>
      </c>
      <c r="C8" s="215">
        <v>43142</v>
      </c>
      <c r="D8" s="80"/>
      <c r="E8" s="80" t="s">
        <v>176</v>
      </c>
      <c r="F8" s="80" t="s">
        <v>776</v>
      </c>
      <c r="G8" s="210">
        <v>216384.68</v>
      </c>
      <c r="H8" s="210"/>
      <c r="I8" s="211">
        <f t="shared" si="0"/>
        <v>2358171.2600000002</v>
      </c>
    </row>
    <row r="9" spans="1:11" x14ac:dyDescent="0.25">
      <c r="A9" s="129"/>
      <c r="B9" s="79" t="s">
        <v>192</v>
      </c>
      <c r="C9" s="215">
        <v>43142</v>
      </c>
      <c r="D9" s="80"/>
      <c r="E9" s="80" t="s">
        <v>198</v>
      </c>
      <c r="F9" s="80" t="s">
        <v>777</v>
      </c>
      <c r="G9" s="210">
        <v>216385</v>
      </c>
      <c r="H9" s="210"/>
      <c r="I9" s="211">
        <f t="shared" si="0"/>
        <v>2574556.2600000002</v>
      </c>
    </row>
    <row r="10" spans="1:11" x14ac:dyDescent="0.25">
      <c r="A10" s="129"/>
      <c r="B10" s="79" t="s">
        <v>192</v>
      </c>
      <c r="C10" s="215">
        <v>43231</v>
      </c>
      <c r="D10" s="80"/>
      <c r="E10" s="80" t="s">
        <v>177</v>
      </c>
      <c r="F10" s="80" t="s">
        <v>778</v>
      </c>
      <c r="G10" s="210">
        <v>329000</v>
      </c>
      <c r="H10" s="210"/>
      <c r="I10" s="211">
        <f t="shared" si="0"/>
        <v>2903556.2600000002</v>
      </c>
    </row>
    <row r="11" spans="1:11" x14ac:dyDescent="0.25">
      <c r="A11" s="129"/>
      <c r="B11" s="79" t="s">
        <v>192</v>
      </c>
      <c r="C11" s="215">
        <v>43231</v>
      </c>
      <c r="D11" s="80"/>
      <c r="E11" s="80" t="s">
        <v>199</v>
      </c>
      <c r="F11" s="80" t="s">
        <v>779</v>
      </c>
      <c r="G11" s="210">
        <v>236773.51</v>
      </c>
      <c r="H11" s="210"/>
      <c r="I11" s="211">
        <f t="shared" si="0"/>
        <v>3140329.7700000005</v>
      </c>
    </row>
    <row r="12" spans="1:11" x14ac:dyDescent="0.25">
      <c r="A12" s="129"/>
      <c r="B12" s="79" t="s">
        <v>192</v>
      </c>
      <c r="C12" s="215">
        <v>43262</v>
      </c>
      <c r="D12" s="80"/>
      <c r="E12" s="80" t="s">
        <v>194</v>
      </c>
      <c r="F12" s="80" t="s">
        <v>780</v>
      </c>
      <c r="G12" s="210">
        <v>328852.09999999998</v>
      </c>
      <c r="H12" s="210"/>
      <c r="I12" s="211">
        <f t="shared" si="0"/>
        <v>3469181.8700000006</v>
      </c>
    </row>
    <row r="13" spans="1:11" x14ac:dyDescent="0.25">
      <c r="A13" s="129"/>
      <c r="B13" s="79" t="s">
        <v>192</v>
      </c>
      <c r="C13" s="215">
        <v>43292</v>
      </c>
      <c r="D13" s="80"/>
      <c r="E13" s="80" t="s">
        <v>201</v>
      </c>
      <c r="F13" s="80" t="s">
        <v>781</v>
      </c>
      <c r="G13" s="210">
        <v>216384.68</v>
      </c>
      <c r="H13" s="210"/>
      <c r="I13" s="211">
        <f t="shared" si="0"/>
        <v>3685566.5500000007</v>
      </c>
    </row>
    <row r="14" spans="1:11" x14ac:dyDescent="0.25">
      <c r="A14" s="129"/>
      <c r="B14" s="79" t="s">
        <v>192</v>
      </c>
      <c r="C14" s="215">
        <v>43292</v>
      </c>
      <c r="D14" s="80"/>
      <c r="E14" s="80" t="s">
        <v>174</v>
      </c>
      <c r="F14" s="80" t="s">
        <v>782</v>
      </c>
      <c r="G14" s="210">
        <v>216384.69</v>
      </c>
      <c r="H14" s="210"/>
      <c r="I14" s="211">
        <f t="shared" si="0"/>
        <v>3901951.2400000007</v>
      </c>
    </row>
    <row r="15" spans="1:11" x14ac:dyDescent="0.25">
      <c r="A15" s="129"/>
      <c r="B15" s="79" t="s">
        <v>188</v>
      </c>
      <c r="C15" s="215">
        <v>43292</v>
      </c>
      <c r="D15" s="80"/>
      <c r="E15" s="80"/>
      <c r="F15" s="80" t="s">
        <v>203</v>
      </c>
      <c r="G15" s="210"/>
      <c r="H15" s="210">
        <v>3469181</v>
      </c>
      <c r="I15" s="211">
        <f t="shared" si="0"/>
        <v>432770.24000000069</v>
      </c>
    </row>
    <row r="16" spans="1:11" x14ac:dyDescent="0.25">
      <c r="A16" s="129"/>
      <c r="B16" s="79" t="s">
        <v>192</v>
      </c>
      <c r="C16" s="215">
        <v>43323</v>
      </c>
      <c r="D16" s="80"/>
      <c r="E16" s="80" t="s">
        <v>202</v>
      </c>
      <c r="F16" s="80" t="s">
        <v>783</v>
      </c>
      <c r="G16" s="210">
        <v>216384.68</v>
      </c>
      <c r="H16" s="210"/>
      <c r="I16" s="211">
        <f t="shared" si="0"/>
        <v>649154.92000000062</v>
      </c>
    </row>
    <row r="17" spans="1:9" x14ac:dyDescent="0.25">
      <c r="A17" s="129"/>
      <c r="B17" s="79" t="s">
        <v>192</v>
      </c>
      <c r="C17" s="215">
        <v>43354</v>
      </c>
      <c r="D17" s="80"/>
      <c r="E17" s="80" t="s">
        <v>179</v>
      </c>
      <c r="F17" s="80" t="s">
        <v>784</v>
      </c>
      <c r="G17" s="210">
        <v>216384.68</v>
      </c>
      <c r="H17" s="210"/>
      <c r="I17" s="211">
        <f t="shared" si="0"/>
        <v>865539.60000000056</v>
      </c>
    </row>
    <row r="18" spans="1:9" x14ac:dyDescent="0.25">
      <c r="A18" s="129"/>
      <c r="B18" s="79" t="s">
        <v>192</v>
      </c>
      <c r="C18" s="215" t="s">
        <v>785</v>
      </c>
      <c r="D18" s="80"/>
      <c r="E18" s="80" t="s">
        <v>196</v>
      </c>
      <c r="F18" s="80" t="s">
        <v>786</v>
      </c>
      <c r="G18" s="210">
        <v>216385</v>
      </c>
      <c r="H18" s="210"/>
      <c r="I18" s="211">
        <f t="shared" si="0"/>
        <v>1081924.6000000006</v>
      </c>
    </row>
    <row r="19" spans="1:9" ht="15.75" thickBot="1" x14ac:dyDescent="0.3">
      <c r="A19" s="129"/>
      <c r="B19" s="79" t="s">
        <v>192</v>
      </c>
      <c r="C19" s="215" t="s">
        <v>785</v>
      </c>
      <c r="D19" s="80"/>
      <c r="E19" s="80" t="s">
        <v>173</v>
      </c>
      <c r="F19" s="80" t="s">
        <v>787</v>
      </c>
      <c r="G19" s="210">
        <v>328852.09999999998</v>
      </c>
      <c r="H19" s="210"/>
      <c r="I19" s="211">
        <f t="shared" si="0"/>
        <v>1410776.7000000007</v>
      </c>
    </row>
    <row r="20" spans="1:9" ht="15.75" hidden="1" thickBot="1" x14ac:dyDescent="0.3">
      <c r="A20" s="129"/>
      <c r="B20" s="79"/>
      <c r="C20" s="215"/>
      <c r="D20" s="80"/>
      <c r="E20" s="80"/>
      <c r="F20" s="80"/>
      <c r="G20" s="210"/>
      <c r="H20" s="210"/>
      <c r="I20" s="211" t="e">
        <f>+#REF!+G20-H20</f>
        <v>#REF!</v>
      </c>
    </row>
    <row r="21" spans="1:9" ht="15.75" hidden="1" thickBot="1" x14ac:dyDescent="0.3">
      <c r="A21" s="129"/>
      <c r="B21" s="79"/>
      <c r="C21" s="215"/>
      <c r="D21" s="80"/>
      <c r="E21" s="80"/>
      <c r="F21" s="80"/>
      <c r="G21" s="210"/>
      <c r="H21" s="210"/>
      <c r="I21" s="211" t="e">
        <f t="shared" ref="I21" si="1">+I20+G21-H21</f>
        <v>#REF!</v>
      </c>
    </row>
    <row r="22" spans="1:9" ht="15.75" thickBot="1" x14ac:dyDescent="0.3">
      <c r="A22" s="129"/>
      <c r="B22" s="16" t="s">
        <v>55</v>
      </c>
      <c r="C22" s="137"/>
      <c r="D22" s="97"/>
      <c r="E22" s="97"/>
      <c r="F22" s="97"/>
      <c r="G22" s="141">
        <f>ROUND(SUM(G4:G21),5)</f>
        <v>3428102.82</v>
      </c>
      <c r="H22" s="141">
        <f>ROUND(SUM(H4:H21),5)</f>
        <v>3469181</v>
      </c>
      <c r="I22" s="142">
        <f>+I19</f>
        <v>1410776.7000000007</v>
      </c>
    </row>
    <row r="23" spans="1:9" ht="15.75" thickBot="1" x14ac:dyDescent="0.3">
      <c r="B23" s="149"/>
      <c r="C23" s="150"/>
      <c r="D23" s="21"/>
      <c r="E23" s="21"/>
      <c r="F23" s="21"/>
      <c r="G23" s="21"/>
      <c r="H23" s="21"/>
      <c r="I23" s="151"/>
    </row>
    <row r="24" spans="1:9" ht="15.75" thickBot="1" x14ac:dyDescent="0.3">
      <c r="B24" s="149"/>
      <c r="C24" s="150"/>
      <c r="D24" s="21"/>
      <c r="E24" s="21"/>
      <c r="F24" s="21"/>
      <c r="G24" s="247" t="s">
        <v>150</v>
      </c>
      <c r="H24" s="249"/>
      <c r="I24" s="151"/>
    </row>
    <row r="25" spans="1:9" ht="15.75" thickBot="1" x14ac:dyDescent="0.3">
      <c r="B25" s="149"/>
      <c r="C25" s="150"/>
      <c r="D25" s="21"/>
      <c r="E25" s="21"/>
      <c r="F25" s="21"/>
      <c r="G25" s="146" t="s">
        <v>151</v>
      </c>
      <c r="H25" s="146" t="s">
        <v>152</v>
      </c>
      <c r="I25" s="151"/>
    </row>
    <row r="26" spans="1:9" ht="15.75" thickBot="1" x14ac:dyDescent="0.3">
      <c r="B26" s="149"/>
      <c r="C26" s="150"/>
      <c r="D26" s="21"/>
      <c r="E26" s="21"/>
      <c r="F26" s="21"/>
      <c r="G26" s="152">
        <v>1410776.7</v>
      </c>
      <c r="H26" s="152">
        <f>+I22</f>
        <v>1410776.7000000007</v>
      </c>
      <c r="I26" s="151"/>
    </row>
    <row r="27" spans="1:9" ht="15.75" thickBot="1" x14ac:dyDescent="0.3">
      <c r="B27" s="149"/>
      <c r="C27" s="150"/>
      <c r="D27" s="21"/>
      <c r="E27" s="247" t="s">
        <v>772</v>
      </c>
      <c r="F27" s="248"/>
      <c r="G27" s="147">
        <f>+G26</f>
        <v>1410776.7</v>
      </c>
      <c r="H27" s="148">
        <f>+H26</f>
        <v>1410776.7000000007</v>
      </c>
      <c r="I27" s="151"/>
    </row>
    <row r="28" spans="1:9" x14ac:dyDescent="0.25">
      <c r="B28" s="149"/>
      <c r="C28" s="150"/>
      <c r="D28" s="21"/>
      <c r="E28" s="21"/>
      <c r="F28" s="21"/>
      <c r="G28" s="21"/>
      <c r="H28" s="21"/>
      <c r="I28" s="151"/>
    </row>
    <row r="29" spans="1:9" x14ac:dyDescent="0.25">
      <c r="B29" s="149"/>
      <c r="C29" s="150"/>
      <c r="D29" s="21"/>
      <c r="E29" s="21"/>
      <c r="F29" s="21"/>
      <c r="G29" s="21"/>
      <c r="H29" s="21"/>
      <c r="I29" s="151"/>
    </row>
    <row r="30" spans="1:9" ht="15.75" thickBot="1" x14ac:dyDescent="0.3">
      <c r="B30" s="153"/>
      <c r="C30" s="154"/>
      <c r="D30" s="155"/>
      <c r="E30" s="155"/>
      <c r="F30" s="155"/>
      <c r="G30" s="155"/>
      <c r="H30" s="155"/>
      <c r="I30" s="156"/>
    </row>
    <row r="32" spans="1:9" x14ac:dyDescent="0.25">
      <c r="H32" s="178" t="s">
        <v>4</v>
      </c>
    </row>
    <row r="33" spans="7:12" x14ac:dyDescent="0.25">
      <c r="G33" s="178"/>
    </row>
    <row r="34" spans="7:12" x14ac:dyDescent="0.25">
      <c r="L34" s="204"/>
    </row>
  </sheetData>
  <mergeCells count="2">
    <mergeCell ref="E27:F27"/>
    <mergeCell ref="G24:H24"/>
  </mergeCells>
  <pageMargins left="0.19685039370078741" right="0.19685039370078741" top="1.2204724409448819" bottom="0.19685039370078741" header="0.43307086614173229" footer="0.19685039370078741"/>
  <pageSetup scale="90" orientation="landscape" horizontalDpi="4294967294" r:id="rId1"/>
  <headerFooter>
    <oddHeader>&amp;C&amp;"Arial,Negrita"&amp;12 CONDOMINIO RESIDENCIAL VERTICAL BOHEMIA COUNTRY
Conciliacion Bancaria Bacno Scotiabank ¢ 13000215300
Noviembre   30  de  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workbookViewId="0">
      <selection activeCell="I18" sqref="I18"/>
    </sheetView>
  </sheetViews>
  <sheetFormatPr baseColWidth="10" defaultColWidth="11.42578125" defaultRowHeight="15" x14ac:dyDescent="0.25"/>
  <cols>
    <col min="1" max="1" width="3" style="4" customWidth="1"/>
    <col min="2" max="2" width="0.140625" style="4" customWidth="1"/>
    <col min="3" max="3" width="21.5703125" style="4" customWidth="1"/>
    <col min="4" max="4" width="11.140625" style="136" customWidth="1"/>
    <col min="5" max="6" width="11.42578125" style="4"/>
    <col min="7" max="7" width="30.85546875" style="4" customWidth="1"/>
    <col min="8" max="8" width="16.7109375" style="4" customWidth="1"/>
    <col min="9" max="9" width="14.85546875" style="4" bestFit="1" customWidth="1"/>
    <col min="10" max="10" width="13.140625" style="4" bestFit="1" customWidth="1"/>
    <col min="11" max="16384" width="11.42578125" style="103"/>
  </cols>
  <sheetData>
    <row r="1" spans="1:10" s="2" customFormat="1" ht="15.75" thickBot="1" x14ac:dyDescent="0.3">
      <c r="A1" s="144"/>
      <c r="B1" s="144"/>
      <c r="C1" s="17" t="s">
        <v>32</v>
      </c>
      <c r="D1" s="18" t="s">
        <v>33</v>
      </c>
      <c r="E1" s="18" t="s">
        <v>34</v>
      </c>
      <c r="F1" s="18" t="s">
        <v>36</v>
      </c>
      <c r="G1" s="18" t="s">
        <v>35</v>
      </c>
      <c r="H1" s="18" t="s">
        <v>37</v>
      </c>
      <c r="I1" s="18" t="s">
        <v>38</v>
      </c>
      <c r="J1" s="19" t="s">
        <v>39</v>
      </c>
    </row>
    <row r="2" spans="1:10" x14ac:dyDescent="0.25">
      <c r="A2" s="145"/>
      <c r="B2" s="145"/>
      <c r="C2" s="217" t="s">
        <v>52</v>
      </c>
      <c r="D2" s="226"/>
      <c r="E2" s="227"/>
      <c r="F2" s="227"/>
      <c r="G2" s="227"/>
      <c r="H2" s="228"/>
      <c r="I2" s="228"/>
      <c r="J2" s="229" t="s">
        <v>4</v>
      </c>
    </row>
    <row r="3" spans="1:10" x14ac:dyDescent="0.25">
      <c r="A3" s="145"/>
      <c r="B3" s="145"/>
      <c r="C3" s="12" t="s">
        <v>53</v>
      </c>
      <c r="D3" s="122"/>
      <c r="E3" s="13"/>
      <c r="F3" s="13"/>
      <c r="G3" s="13"/>
      <c r="H3" s="101"/>
      <c r="I3" s="101"/>
      <c r="J3" s="213" t="s">
        <v>4</v>
      </c>
    </row>
    <row r="4" spans="1:10" x14ac:dyDescent="0.25">
      <c r="A4" s="145"/>
      <c r="B4" s="145"/>
      <c r="C4" s="12" t="s">
        <v>58</v>
      </c>
      <c r="D4" s="122"/>
      <c r="E4" s="13"/>
      <c r="F4" s="13"/>
      <c r="G4" s="13"/>
      <c r="H4" s="101"/>
      <c r="I4" s="101"/>
      <c r="J4" s="213">
        <v>362.58</v>
      </c>
    </row>
    <row r="5" spans="1:10" x14ac:dyDescent="0.25">
      <c r="A5" s="145"/>
      <c r="B5" s="145"/>
      <c r="C5" s="79"/>
      <c r="D5" s="230"/>
      <c r="E5" s="80"/>
      <c r="F5" s="80"/>
      <c r="G5" s="80"/>
      <c r="H5" s="210"/>
      <c r="I5" s="210"/>
      <c r="J5" s="213">
        <f>+J4+H5-I5</f>
        <v>362.58</v>
      </c>
    </row>
    <row r="6" spans="1:10" x14ac:dyDescent="0.25">
      <c r="A6" s="145"/>
      <c r="B6" s="145"/>
      <c r="C6" s="79"/>
      <c r="D6" s="230"/>
      <c r="E6" s="80"/>
      <c r="F6" s="80"/>
      <c r="G6" s="80"/>
      <c r="H6" s="210"/>
      <c r="I6" s="210"/>
      <c r="J6" s="213">
        <f t="shared" ref="J6:J7" si="0">+J5+H6-I6</f>
        <v>362.58</v>
      </c>
    </row>
    <row r="7" spans="1:10" ht="15.75" thickBot="1" x14ac:dyDescent="0.3">
      <c r="A7" s="145"/>
      <c r="B7" s="145"/>
      <c r="C7" s="231"/>
      <c r="D7" s="239"/>
      <c r="E7" s="232"/>
      <c r="F7" s="232"/>
      <c r="G7" s="232"/>
      <c r="H7" s="212"/>
      <c r="I7" s="212"/>
      <c r="J7" s="243">
        <f t="shared" si="0"/>
        <v>362.58</v>
      </c>
    </row>
    <row r="8" spans="1:10" ht="15.75" thickBot="1" x14ac:dyDescent="0.3">
      <c r="C8" s="16" t="s">
        <v>59</v>
      </c>
      <c r="D8" s="137"/>
      <c r="E8" s="97"/>
      <c r="F8" s="97"/>
      <c r="G8" s="97"/>
      <c r="H8" s="141">
        <f>SUM(H5:H7)</f>
        <v>0</v>
      </c>
      <c r="I8" s="141">
        <f>SUM(I5:I7)</f>
        <v>0</v>
      </c>
      <c r="J8" s="142">
        <f>+J7</f>
        <v>362.58</v>
      </c>
    </row>
    <row r="9" spans="1:10" ht="15.75" thickBot="1" x14ac:dyDescent="0.3">
      <c r="C9" s="149"/>
      <c r="D9" s="150"/>
      <c r="E9" s="21"/>
      <c r="F9" s="21"/>
      <c r="G9" s="21"/>
      <c r="H9" s="21"/>
      <c r="I9" s="21"/>
      <c r="J9" s="151"/>
    </row>
    <row r="10" spans="1:10" ht="15.75" thickBot="1" x14ac:dyDescent="0.3">
      <c r="C10" s="149"/>
      <c r="D10" s="150"/>
      <c r="E10" s="21"/>
      <c r="F10" s="21"/>
      <c r="G10" s="21"/>
      <c r="H10" s="160" t="s">
        <v>56</v>
      </c>
      <c r="I10" s="160" t="s">
        <v>50</v>
      </c>
      <c r="J10" s="151"/>
    </row>
    <row r="11" spans="1:10" ht="15.75" thickBot="1" x14ac:dyDescent="0.3">
      <c r="C11" s="149"/>
      <c r="D11" s="150"/>
      <c r="E11" s="21"/>
      <c r="F11" s="21"/>
      <c r="G11" s="21"/>
      <c r="H11" s="157">
        <v>362.58</v>
      </c>
      <c r="I11" s="157">
        <f>+J8</f>
        <v>362.58</v>
      </c>
      <c r="J11" s="151"/>
    </row>
    <row r="12" spans="1:10" ht="15.75" thickBot="1" x14ac:dyDescent="0.3">
      <c r="C12" s="149"/>
      <c r="D12" s="150"/>
      <c r="E12" s="21"/>
      <c r="F12" s="247" t="s">
        <v>57</v>
      </c>
      <c r="G12" s="248"/>
      <c r="H12" s="158">
        <f>+H11</f>
        <v>362.58</v>
      </c>
      <c r="I12" s="159">
        <f>+I11</f>
        <v>362.58</v>
      </c>
      <c r="J12" s="151"/>
    </row>
    <row r="13" spans="1:10" x14ac:dyDescent="0.25">
      <c r="C13" s="149"/>
      <c r="D13" s="150"/>
      <c r="E13" s="21"/>
      <c r="F13" s="21"/>
      <c r="G13" s="21"/>
      <c r="H13" s="21"/>
      <c r="I13" s="21"/>
      <c r="J13" s="151"/>
    </row>
    <row r="14" spans="1:10" ht="15.75" thickBot="1" x14ac:dyDescent="0.3">
      <c r="C14" s="149"/>
      <c r="D14" s="150"/>
      <c r="E14" s="21"/>
      <c r="F14" s="21"/>
      <c r="G14" s="21"/>
      <c r="H14" s="21"/>
      <c r="I14" s="21"/>
      <c r="J14" s="151"/>
    </row>
    <row r="15" spans="1:10" ht="15.75" thickBot="1" x14ac:dyDescent="0.3">
      <c r="C15" s="149"/>
      <c r="D15" s="150"/>
      <c r="E15" s="247" t="s">
        <v>771</v>
      </c>
      <c r="F15" s="248"/>
      <c r="G15" s="248"/>
      <c r="H15" s="161">
        <v>596.15</v>
      </c>
      <c r="I15" s="162">
        <f>+I12*H15</f>
        <v>216152.06699999998</v>
      </c>
      <c r="J15" s="151"/>
    </row>
    <row r="16" spans="1:10" x14ac:dyDescent="0.25">
      <c r="C16" s="149"/>
      <c r="D16" s="150"/>
      <c r="E16" s="21"/>
      <c r="F16" s="21"/>
      <c r="G16" s="21"/>
      <c r="H16" s="21"/>
      <c r="I16" s="21"/>
      <c r="J16" s="151"/>
    </row>
    <row r="17" spans="3:12" x14ac:dyDescent="0.25">
      <c r="C17" s="149"/>
      <c r="D17" s="150"/>
      <c r="E17" s="21"/>
      <c r="F17" s="21"/>
      <c r="G17" s="21"/>
      <c r="H17" s="21"/>
      <c r="I17" s="15" t="s">
        <v>4</v>
      </c>
      <c r="J17" s="151"/>
      <c r="L17" s="119"/>
    </row>
    <row r="18" spans="3:12" x14ac:dyDescent="0.25">
      <c r="C18" s="175"/>
      <c r="D18" s="176"/>
      <c r="E18" s="125"/>
      <c r="F18" s="21"/>
      <c r="G18" s="21"/>
      <c r="H18" s="21"/>
      <c r="I18" s="126" t="s">
        <v>4</v>
      </c>
      <c r="J18" s="151"/>
      <c r="L18" s="103" t="s">
        <v>4</v>
      </c>
    </row>
    <row r="19" spans="3:12" ht="15.75" thickBot="1" x14ac:dyDescent="0.3">
      <c r="C19" s="188"/>
      <c r="D19" s="189"/>
      <c r="E19" s="190"/>
      <c r="F19" s="155"/>
      <c r="G19" s="155"/>
      <c r="H19" s="155"/>
      <c r="I19" s="155"/>
      <c r="J19" s="156"/>
    </row>
    <row r="21" spans="3:12" x14ac:dyDescent="0.25">
      <c r="I21" s="177">
        <f>+H12-I12</f>
        <v>0</v>
      </c>
    </row>
  </sheetData>
  <mergeCells count="2">
    <mergeCell ref="F12:G12"/>
    <mergeCell ref="E15:G15"/>
  </mergeCells>
  <pageMargins left="0.59055118110236227" right="0.19685039370078741" top="1.4960629921259843" bottom="0.74803149606299213" header="0.74803149606299213" footer="0.31496062992125984"/>
  <pageSetup scale="85" orientation="landscape" horizontalDpi="4294967294" r:id="rId1"/>
  <headerFooter>
    <oddHeader>&amp;C&amp;"Arial,Negrita"&amp;12 CONDOMINIO RESIDENCIAL VERTICAL BOHEMIA COUNTRY
Conciliacion Bancaria Scotiabank $ 13000215301
Noviembre  30  de  2018</oddHeader>
    <oddFooter xml:space="preserve">&amp;R&amp;"Arial,Negrita"&amp;8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GridLines="0" topLeftCell="F19" workbookViewId="0">
      <selection activeCell="H20" sqref="H20"/>
    </sheetView>
  </sheetViews>
  <sheetFormatPr baseColWidth="10" defaultColWidth="11.42578125" defaultRowHeight="15" x14ac:dyDescent="0.25"/>
  <cols>
    <col min="1" max="1" width="3" style="4" customWidth="1"/>
    <col min="2" max="2" width="13.5703125" style="4" customWidth="1"/>
    <col min="3" max="3" width="11.5703125" style="136" bestFit="1" customWidth="1"/>
    <col min="4" max="4" width="15.42578125" style="4" customWidth="1"/>
    <col min="5" max="5" width="30.140625" style="4" customWidth="1"/>
    <col min="6" max="6" width="65.28515625" style="4" customWidth="1"/>
    <col min="7" max="7" width="17.42578125" style="4" customWidth="1"/>
    <col min="8" max="8" width="15.85546875" style="4" customWidth="1"/>
    <col min="9" max="9" width="13.28515625" style="4" bestFit="1" customWidth="1"/>
    <col min="10" max="10" width="14.28515625" style="103" bestFit="1" customWidth="1"/>
    <col min="11" max="16384" width="11.42578125" style="103"/>
  </cols>
  <sheetData>
    <row r="1" spans="1:10" s="2" customFormat="1" ht="15.75" thickBot="1" x14ac:dyDescent="0.3">
      <c r="A1" s="144"/>
      <c r="B1" s="223" t="s">
        <v>32</v>
      </c>
      <c r="C1" s="224" t="s">
        <v>33</v>
      </c>
      <c r="D1" s="224" t="s">
        <v>34</v>
      </c>
      <c r="E1" s="224" t="s">
        <v>36</v>
      </c>
      <c r="F1" s="224" t="s">
        <v>35</v>
      </c>
      <c r="G1" s="224" t="s">
        <v>37</v>
      </c>
      <c r="H1" s="224" t="s">
        <v>38</v>
      </c>
      <c r="I1" s="225" t="s">
        <v>39</v>
      </c>
    </row>
    <row r="2" spans="1:10" x14ac:dyDescent="0.25">
      <c r="A2" s="145"/>
      <c r="B2" s="217" t="s">
        <v>52</v>
      </c>
      <c r="C2" s="226"/>
      <c r="D2" s="227"/>
      <c r="E2" s="227"/>
      <c r="F2" s="227"/>
      <c r="G2" s="228"/>
      <c r="H2" s="228"/>
      <c r="I2" s="229" t="s">
        <v>4</v>
      </c>
    </row>
    <row r="3" spans="1:10" x14ac:dyDescent="0.25">
      <c r="A3" s="145"/>
      <c r="B3" s="12" t="s">
        <v>60</v>
      </c>
      <c r="C3" s="122"/>
      <c r="D3" s="13"/>
      <c r="E3" s="13"/>
      <c r="F3" s="13"/>
      <c r="G3" s="101"/>
      <c r="H3" s="101"/>
      <c r="I3" s="213" t="s">
        <v>4</v>
      </c>
    </row>
    <row r="4" spans="1:10" x14ac:dyDescent="0.25">
      <c r="A4" s="145"/>
      <c r="B4" s="12" t="s">
        <v>61</v>
      </c>
      <c r="C4" s="122"/>
      <c r="D4" s="13"/>
      <c r="E4" s="13"/>
      <c r="F4" s="202" t="s">
        <v>136</v>
      </c>
      <c r="G4" s="101"/>
      <c r="H4" s="101"/>
      <c r="I4" s="203">
        <v>1765549.95</v>
      </c>
      <c r="J4" s="178" t="s">
        <v>4</v>
      </c>
    </row>
    <row r="5" spans="1:10" x14ac:dyDescent="0.25">
      <c r="A5" s="129"/>
      <c r="B5" s="79" t="s">
        <v>207</v>
      </c>
      <c r="C5" s="215">
        <v>43262</v>
      </c>
      <c r="D5" s="80" t="s">
        <v>725</v>
      </c>
      <c r="E5" s="80" t="s">
        <v>726</v>
      </c>
      <c r="F5" s="80" t="s">
        <v>727</v>
      </c>
      <c r="G5" s="210"/>
      <c r="H5" s="210">
        <v>354760</v>
      </c>
      <c r="I5" s="211">
        <f>+I4+G5-H5</f>
        <v>1410789.95</v>
      </c>
    </row>
    <row r="6" spans="1:10" x14ac:dyDescent="0.25">
      <c r="A6" s="129"/>
      <c r="B6" s="79" t="s">
        <v>188</v>
      </c>
      <c r="C6" s="215">
        <v>43292</v>
      </c>
      <c r="D6" s="80"/>
      <c r="E6" s="80"/>
      <c r="F6" s="80" t="s">
        <v>203</v>
      </c>
      <c r="G6" s="210">
        <v>3469181</v>
      </c>
      <c r="H6" s="210"/>
      <c r="I6" s="211">
        <f t="shared" ref="I6:I32" si="0">+I5+G6-H6</f>
        <v>4879970.95</v>
      </c>
    </row>
    <row r="7" spans="1:10" x14ac:dyDescent="0.25">
      <c r="A7" s="129"/>
      <c r="B7" s="79" t="s">
        <v>207</v>
      </c>
      <c r="C7" s="215">
        <v>43292</v>
      </c>
      <c r="D7" s="80" t="s">
        <v>728</v>
      </c>
      <c r="E7" s="80" t="s">
        <v>220</v>
      </c>
      <c r="F7" s="80" t="s">
        <v>221</v>
      </c>
      <c r="G7" s="210"/>
      <c r="H7" s="210">
        <v>4005</v>
      </c>
      <c r="I7" s="211">
        <f t="shared" si="0"/>
        <v>4875965.95</v>
      </c>
    </row>
    <row r="8" spans="1:10" x14ac:dyDescent="0.25">
      <c r="A8" s="129"/>
      <c r="B8" s="79" t="s">
        <v>192</v>
      </c>
      <c r="C8" s="215">
        <v>43354</v>
      </c>
      <c r="D8" s="80"/>
      <c r="E8" s="80" t="s">
        <v>206</v>
      </c>
      <c r="F8" s="80" t="s">
        <v>729</v>
      </c>
      <c r="G8" s="210">
        <v>216385</v>
      </c>
      <c r="H8" s="210"/>
      <c r="I8" s="211">
        <f t="shared" si="0"/>
        <v>5092350.95</v>
      </c>
    </row>
    <row r="9" spans="1:10" x14ac:dyDescent="0.25">
      <c r="A9" s="129"/>
      <c r="B9" s="79" t="s">
        <v>207</v>
      </c>
      <c r="C9" s="215">
        <v>43354</v>
      </c>
      <c r="D9" s="80" t="s">
        <v>730</v>
      </c>
      <c r="E9" s="80" t="s">
        <v>217</v>
      </c>
      <c r="F9" s="80" t="s">
        <v>218</v>
      </c>
      <c r="G9" s="210"/>
      <c r="H9" s="210">
        <v>696165</v>
      </c>
      <c r="I9" s="211">
        <f t="shared" si="0"/>
        <v>4396185.95</v>
      </c>
    </row>
    <row r="10" spans="1:10" x14ac:dyDescent="0.25">
      <c r="A10" s="129"/>
      <c r="B10" s="79" t="s">
        <v>207</v>
      </c>
      <c r="C10" s="215">
        <v>43354</v>
      </c>
      <c r="D10" s="80" t="s">
        <v>731</v>
      </c>
      <c r="E10" s="80" t="s">
        <v>209</v>
      </c>
      <c r="F10" s="80" t="s">
        <v>210</v>
      </c>
      <c r="G10" s="210"/>
      <c r="H10" s="210">
        <v>281092</v>
      </c>
      <c r="I10" s="211">
        <f t="shared" si="0"/>
        <v>4115093.95</v>
      </c>
    </row>
    <row r="11" spans="1:10" x14ac:dyDescent="0.25">
      <c r="A11" s="129"/>
      <c r="B11" s="79" t="s">
        <v>190</v>
      </c>
      <c r="C11" s="215">
        <v>43445</v>
      </c>
      <c r="D11" s="80"/>
      <c r="E11" s="80"/>
      <c r="F11" s="80" t="s">
        <v>732</v>
      </c>
      <c r="G11" s="210">
        <v>176860</v>
      </c>
      <c r="H11" s="210"/>
      <c r="I11" s="211">
        <f t="shared" si="0"/>
        <v>4291953.95</v>
      </c>
    </row>
    <row r="12" spans="1:10" x14ac:dyDescent="0.25">
      <c r="A12" s="129"/>
      <c r="B12" s="79" t="s">
        <v>211</v>
      </c>
      <c r="C12" s="215" t="s">
        <v>733</v>
      </c>
      <c r="D12" s="80" t="s">
        <v>734</v>
      </c>
      <c r="E12" s="80" t="s">
        <v>212</v>
      </c>
      <c r="F12" s="80" t="s">
        <v>735</v>
      </c>
      <c r="G12" s="210"/>
      <c r="H12" s="210">
        <v>324721.59999999998</v>
      </c>
      <c r="I12" s="211">
        <f t="shared" si="0"/>
        <v>3967232.35</v>
      </c>
    </row>
    <row r="13" spans="1:10" x14ac:dyDescent="0.25">
      <c r="A13" s="129"/>
      <c r="B13" s="79" t="s">
        <v>211</v>
      </c>
      <c r="C13" s="215" t="s">
        <v>733</v>
      </c>
      <c r="D13" s="80" t="s">
        <v>736</v>
      </c>
      <c r="E13" s="80" t="s">
        <v>562</v>
      </c>
      <c r="F13" s="80" t="s">
        <v>737</v>
      </c>
      <c r="G13" s="210"/>
      <c r="H13" s="210">
        <v>30000</v>
      </c>
      <c r="I13" s="211">
        <f t="shared" si="0"/>
        <v>3937232.35</v>
      </c>
    </row>
    <row r="14" spans="1:10" x14ac:dyDescent="0.25">
      <c r="A14" s="129"/>
      <c r="B14" s="79" t="s">
        <v>211</v>
      </c>
      <c r="C14" s="215" t="s">
        <v>733</v>
      </c>
      <c r="D14" s="80" t="s">
        <v>738</v>
      </c>
      <c r="E14" s="80" t="s">
        <v>467</v>
      </c>
      <c r="F14" s="80" t="s">
        <v>739</v>
      </c>
      <c r="G14" s="210"/>
      <c r="H14" s="210">
        <v>100000</v>
      </c>
      <c r="I14" s="211">
        <f t="shared" si="0"/>
        <v>3837232.35</v>
      </c>
    </row>
    <row r="15" spans="1:10" x14ac:dyDescent="0.25">
      <c r="A15" s="129"/>
      <c r="B15" s="79" t="s">
        <v>214</v>
      </c>
      <c r="C15" s="215" t="s">
        <v>733</v>
      </c>
      <c r="D15" s="80"/>
      <c r="E15" s="80"/>
      <c r="F15" s="80" t="s">
        <v>215</v>
      </c>
      <c r="G15" s="210"/>
      <c r="H15" s="210">
        <v>308</v>
      </c>
      <c r="I15" s="211">
        <f t="shared" si="0"/>
        <v>3836924.35</v>
      </c>
    </row>
    <row r="16" spans="1:10" x14ac:dyDescent="0.25">
      <c r="A16" s="129"/>
      <c r="B16" s="79" t="s">
        <v>214</v>
      </c>
      <c r="C16" s="215" t="s">
        <v>733</v>
      </c>
      <c r="D16" s="80"/>
      <c r="E16" s="80"/>
      <c r="F16" s="80" t="s">
        <v>215</v>
      </c>
      <c r="G16" s="210"/>
      <c r="H16" s="210">
        <v>308</v>
      </c>
      <c r="I16" s="211">
        <f t="shared" si="0"/>
        <v>3836616.35</v>
      </c>
    </row>
    <row r="17" spans="1:9" x14ac:dyDescent="0.25">
      <c r="A17" s="129"/>
      <c r="B17" s="79" t="s">
        <v>214</v>
      </c>
      <c r="C17" s="215" t="s">
        <v>733</v>
      </c>
      <c r="D17" s="80"/>
      <c r="E17" s="80"/>
      <c r="F17" s="80" t="s">
        <v>215</v>
      </c>
      <c r="G17" s="210"/>
      <c r="H17" s="210">
        <v>308</v>
      </c>
      <c r="I17" s="211">
        <f t="shared" si="0"/>
        <v>3836308.35</v>
      </c>
    </row>
    <row r="18" spans="1:9" x14ac:dyDescent="0.25">
      <c r="A18" s="129"/>
      <c r="B18" s="79" t="s">
        <v>211</v>
      </c>
      <c r="C18" s="215" t="s">
        <v>733</v>
      </c>
      <c r="D18" s="80" t="s">
        <v>740</v>
      </c>
      <c r="E18" s="80" t="s">
        <v>226</v>
      </c>
      <c r="F18" s="80" t="s">
        <v>741</v>
      </c>
      <c r="G18" s="210"/>
      <c r="H18" s="210">
        <v>17000</v>
      </c>
      <c r="I18" s="211">
        <f t="shared" si="0"/>
        <v>3819308.35</v>
      </c>
    </row>
    <row r="19" spans="1:9" x14ac:dyDescent="0.25">
      <c r="A19" s="129"/>
      <c r="B19" s="79" t="s">
        <v>211</v>
      </c>
      <c r="C19" s="215" t="s">
        <v>733</v>
      </c>
      <c r="D19" s="80" t="s">
        <v>742</v>
      </c>
      <c r="E19" s="80" t="s">
        <v>222</v>
      </c>
      <c r="F19" s="80" t="s">
        <v>743</v>
      </c>
      <c r="G19" s="210"/>
      <c r="H19" s="210">
        <v>618000</v>
      </c>
      <c r="I19" s="211">
        <f t="shared" si="0"/>
        <v>3201308.35</v>
      </c>
    </row>
    <row r="20" spans="1:9" x14ac:dyDescent="0.25">
      <c r="A20" s="129"/>
      <c r="B20" s="79" t="s">
        <v>207</v>
      </c>
      <c r="C20" s="215" t="s">
        <v>733</v>
      </c>
      <c r="D20" s="80" t="s">
        <v>744</v>
      </c>
      <c r="E20" s="80" t="s">
        <v>222</v>
      </c>
      <c r="F20" s="80" t="s">
        <v>745</v>
      </c>
      <c r="G20" s="210"/>
      <c r="H20" s="210">
        <v>8140</v>
      </c>
      <c r="I20" s="211">
        <f t="shared" si="0"/>
        <v>3193168.35</v>
      </c>
    </row>
    <row r="21" spans="1:9" x14ac:dyDescent="0.25">
      <c r="A21" s="129"/>
      <c r="B21" s="79" t="s">
        <v>211</v>
      </c>
      <c r="C21" s="215" t="s">
        <v>733</v>
      </c>
      <c r="D21" s="80" t="s">
        <v>746</v>
      </c>
      <c r="E21" s="80" t="s">
        <v>228</v>
      </c>
      <c r="F21" s="80" t="s">
        <v>747</v>
      </c>
      <c r="G21" s="210"/>
      <c r="H21" s="210">
        <v>1075000</v>
      </c>
      <c r="I21" s="211">
        <f t="shared" si="0"/>
        <v>2118168.35</v>
      </c>
    </row>
    <row r="22" spans="1:9" x14ac:dyDescent="0.25">
      <c r="A22" s="129"/>
      <c r="B22" s="79" t="s">
        <v>211</v>
      </c>
      <c r="C22" s="215" t="s">
        <v>733</v>
      </c>
      <c r="D22" s="80" t="s">
        <v>748</v>
      </c>
      <c r="E22" s="80" t="s">
        <v>511</v>
      </c>
      <c r="F22" s="80" t="s">
        <v>749</v>
      </c>
      <c r="G22" s="210"/>
      <c r="H22" s="210">
        <v>44250</v>
      </c>
      <c r="I22" s="211">
        <f t="shared" si="0"/>
        <v>2073918.35</v>
      </c>
    </row>
    <row r="23" spans="1:9" x14ac:dyDescent="0.25">
      <c r="A23" s="129"/>
      <c r="B23" s="79" t="s">
        <v>207</v>
      </c>
      <c r="C23" s="215" t="s">
        <v>750</v>
      </c>
      <c r="D23" s="80" t="s">
        <v>751</v>
      </c>
      <c r="E23" s="80" t="s">
        <v>230</v>
      </c>
      <c r="F23" s="80" t="s">
        <v>752</v>
      </c>
      <c r="G23" s="210"/>
      <c r="H23" s="210">
        <v>320000</v>
      </c>
      <c r="I23" s="211">
        <f t="shared" si="0"/>
        <v>1753918.35</v>
      </c>
    </row>
    <row r="24" spans="1:9" x14ac:dyDescent="0.25">
      <c r="A24" s="129"/>
      <c r="B24" s="79" t="s">
        <v>190</v>
      </c>
      <c r="C24" s="215" t="s">
        <v>753</v>
      </c>
      <c r="D24" s="80"/>
      <c r="E24" s="80"/>
      <c r="F24" s="80" t="s">
        <v>754</v>
      </c>
      <c r="G24" s="210">
        <v>1120482.92</v>
      </c>
      <c r="H24" s="210"/>
      <c r="I24" s="211">
        <f t="shared" si="0"/>
        <v>2874401.27</v>
      </c>
    </row>
    <row r="25" spans="1:9" x14ac:dyDescent="0.25">
      <c r="A25" s="129"/>
      <c r="B25" s="79" t="s">
        <v>207</v>
      </c>
      <c r="C25" s="215" t="s">
        <v>753</v>
      </c>
      <c r="D25" s="80" t="s">
        <v>755</v>
      </c>
      <c r="E25" s="80" t="s">
        <v>220</v>
      </c>
      <c r="F25" s="80" t="s">
        <v>221</v>
      </c>
      <c r="G25" s="210"/>
      <c r="H25" s="210">
        <v>3986.86</v>
      </c>
      <c r="I25" s="211">
        <f t="shared" si="0"/>
        <v>2870414.41</v>
      </c>
    </row>
    <row r="26" spans="1:9" x14ac:dyDescent="0.25">
      <c r="A26" s="129"/>
      <c r="B26" s="79" t="s">
        <v>192</v>
      </c>
      <c r="C26" s="215" t="s">
        <v>756</v>
      </c>
      <c r="D26" s="80"/>
      <c r="E26" s="80" t="s">
        <v>197</v>
      </c>
      <c r="F26" s="80" t="s">
        <v>757</v>
      </c>
      <c r="G26" s="210">
        <v>216384.68</v>
      </c>
      <c r="H26" s="210"/>
      <c r="I26" s="211">
        <f t="shared" si="0"/>
        <v>3086799.0900000003</v>
      </c>
    </row>
    <row r="27" spans="1:9" x14ac:dyDescent="0.25">
      <c r="A27" s="129"/>
      <c r="B27" s="79" t="s">
        <v>207</v>
      </c>
      <c r="C27" s="215" t="s">
        <v>758</v>
      </c>
      <c r="D27" s="80" t="s">
        <v>759</v>
      </c>
      <c r="E27" s="80" t="s">
        <v>212</v>
      </c>
      <c r="F27" s="80" t="s">
        <v>760</v>
      </c>
      <c r="G27" s="210"/>
      <c r="H27" s="210">
        <v>324721</v>
      </c>
      <c r="I27" s="211">
        <f t="shared" si="0"/>
        <v>2762078.0900000003</v>
      </c>
    </row>
    <row r="28" spans="1:9" x14ac:dyDescent="0.25">
      <c r="A28" s="129"/>
      <c r="B28" s="79" t="s">
        <v>211</v>
      </c>
      <c r="C28" s="215" t="s">
        <v>758</v>
      </c>
      <c r="D28" s="80" t="s">
        <v>761</v>
      </c>
      <c r="E28" s="80" t="s">
        <v>235</v>
      </c>
      <c r="F28" s="80" t="s">
        <v>762</v>
      </c>
      <c r="G28" s="210"/>
      <c r="H28" s="210">
        <v>175000</v>
      </c>
      <c r="I28" s="211">
        <f t="shared" si="0"/>
        <v>2587078.0900000003</v>
      </c>
    </row>
    <row r="29" spans="1:9" x14ac:dyDescent="0.25">
      <c r="A29" s="129"/>
      <c r="B29" s="79" t="s">
        <v>214</v>
      </c>
      <c r="C29" s="215" t="s">
        <v>758</v>
      </c>
      <c r="D29" s="80"/>
      <c r="E29" s="80"/>
      <c r="F29" s="80" t="s">
        <v>215</v>
      </c>
      <c r="G29" s="210"/>
      <c r="H29" s="210">
        <v>303</v>
      </c>
      <c r="I29" s="211">
        <f t="shared" si="0"/>
        <v>2586775.0900000003</v>
      </c>
    </row>
    <row r="30" spans="1:9" x14ac:dyDescent="0.25">
      <c r="A30" s="129"/>
      <c r="B30" s="79" t="s">
        <v>214</v>
      </c>
      <c r="C30" s="215" t="s">
        <v>758</v>
      </c>
      <c r="D30" s="80"/>
      <c r="E30" s="80"/>
      <c r="F30" s="80" t="s">
        <v>215</v>
      </c>
      <c r="G30" s="210"/>
      <c r="H30" s="210">
        <v>303</v>
      </c>
      <c r="I30" s="211">
        <f t="shared" si="0"/>
        <v>2586472.0900000003</v>
      </c>
    </row>
    <row r="31" spans="1:9" x14ac:dyDescent="0.25">
      <c r="A31" s="129"/>
      <c r="B31" s="79" t="s">
        <v>211</v>
      </c>
      <c r="C31" s="215" t="s">
        <v>758</v>
      </c>
      <c r="D31" s="80" t="s">
        <v>763</v>
      </c>
      <c r="E31" s="80" t="s">
        <v>232</v>
      </c>
      <c r="F31" s="80" t="s">
        <v>764</v>
      </c>
      <c r="G31" s="210"/>
      <c r="H31" s="210">
        <v>86823</v>
      </c>
      <c r="I31" s="211">
        <f t="shared" si="0"/>
        <v>2499649.0900000003</v>
      </c>
    </row>
    <row r="32" spans="1:9" ht="15.75" thickBot="1" x14ac:dyDescent="0.3">
      <c r="A32" s="129"/>
      <c r="B32" s="79" t="s">
        <v>192</v>
      </c>
      <c r="C32" s="215" t="s">
        <v>765</v>
      </c>
      <c r="D32" s="80"/>
      <c r="E32" s="80" t="s">
        <v>195</v>
      </c>
      <c r="F32" s="80" t="s">
        <v>766</v>
      </c>
      <c r="G32" s="210">
        <v>217000</v>
      </c>
      <c r="H32" s="210"/>
      <c r="I32" s="211">
        <f t="shared" si="0"/>
        <v>2716649.0900000003</v>
      </c>
    </row>
    <row r="33" spans="1:10" x14ac:dyDescent="0.25">
      <c r="A33" s="129"/>
      <c r="B33" s="196" t="s">
        <v>62</v>
      </c>
      <c r="C33" s="193"/>
      <c r="D33" s="194"/>
      <c r="E33" s="194"/>
      <c r="F33" s="194"/>
      <c r="G33" s="195">
        <f>SUM(G4:G32)</f>
        <v>5416293.5999999996</v>
      </c>
      <c r="H33" s="195">
        <f>SUM(H4:H32)</f>
        <v>4465194.46</v>
      </c>
      <c r="I33" s="197">
        <f>+I32</f>
        <v>2716649.0900000003</v>
      </c>
      <c r="J33" s="184"/>
    </row>
    <row r="34" spans="1:10" ht="15.75" thickBot="1" x14ac:dyDescent="0.3">
      <c r="B34" s="149"/>
      <c r="C34" s="150"/>
      <c r="D34" s="21"/>
      <c r="E34" s="21"/>
      <c r="F34" s="21"/>
      <c r="G34" s="21"/>
      <c r="H34" s="21"/>
      <c r="I34" s="151"/>
    </row>
    <row r="35" spans="1:10" ht="15.75" thickBot="1" x14ac:dyDescent="0.3">
      <c r="B35" s="149"/>
      <c r="C35" s="150"/>
      <c r="D35" s="21"/>
      <c r="E35" s="21"/>
      <c r="F35" s="21"/>
      <c r="G35" s="160" t="s">
        <v>56</v>
      </c>
      <c r="H35" s="160" t="s">
        <v>50</v>
      </c>
      <c r="I35" s="151"/>
    </row>
    <row r="36" spans="1:10" ht="15.75" thickBot="1" x14ac:dyDescent="0.3">
      <c r="B36" s="149"/>
      <c r="C36" s="150"/>
      <c r="D36" s="21"/>
      <c r="E36" s="21"/>
      <c r="F36" s="21"/>
      <c r="G36" s="152">
        <v>2716649.09</v>
      </c>
      <c r="H36" s="152">
        <f>+I33</f>
        <v>2716649.0900000003</v>
      </c>
      <c r="I36" s="151"/>
    </row>
    <row r="37" spans="1:10" ht="15.75" thickBot="1" x14ac:dyDescent="0.3">
      <c r="B37" s="149"/>
      <c r="C37" s="150"/>
      <c r="D37" s="21"/>
      <c r="E37" s="247" t="s">
        <v>680</v>
      </c>
      <c r="F37" s="248"/>
      <c r="G37" s="147">
        <f>+G36</f>
        <v>2716649.09</v>
      </c>
      <c r="H37" s="148">
        <f>+H36</f>
        <v>2716649.0900000003</v>
      </c>
      <c r="I37" s="151"/>
    </row>
    <row r="38" spans="1:10" x14ac:dyDescent="0.25">
      <c r="B38" s="149"/>
      <c r="C38" s="150"/>
      <c r="D38" s="21"/>
      <c r="E38" s="21"/>
      <c r="F38" s="21"/>
      <c r="G38" s="21"/>
      <c r="H38" s="21"/>
      <c r="I38" s="151"/>
    </row>
    <row r="39" spans="1:10" ht="14.1" customHeight="1" x14ac:dyDescent="0.25">
      <c r="B39" s="179"/>
      <c r="C39" s="180"/>
      <c r="D39" s="181"/>
      <c r="E39" s="21"/>
      <c r="F39" s="21"/>
      <c r="G39" s="21"/>
      <c r="H39" s="21"/>
      <c r="I39" s="151"/>
    </row>
    <row r="40" spans="1:10" ht="15.75" thickBot="1" x14ac:dyDescent="0.3">
      <c r="B40" s="153"/>
      <c r="C40" s="154"/>
      <c r="D40" s="155"/>
      <c r="E40" s="155"/>
      <c r="F40" s="155"/>
      <c r="G40" s="155"/>
      <c r="H40" s="155"/>
      <c r="I40" s="156"/>
    </row>
    <row r="42" spans="1:10" x14ac:dyDescent="0.25">
      <c r="G42" s="178">
        <f>+G37-H37</f>
        <v>0</v>
      </c>
    </row>
  </sheetData>
  <mergeCells count="1">
    <mergeCell ref="E37:F37"/>
  </mergeCells>
  <pageMargins left="0.27559055118110237" right="0.19685039370078741" top="1.1811023622047245" bottom="0.35433070866141736" header="0.51181102362204722" footer="1.299212598425197"/>
  <pageSetup scale="70" orientation="landscape" horizontalDpi="4294967294" r:id="rId1"/>
  <headerFooter>
    <oddHeader xml:space="preserve">&amp;C&amp;"Arial,Negrita"&amp;12 CONDOMINIO RESIDENCIAL VERTICAL BOHEMIA COUNTRY
Conciliacion  Bancaria Banco Bac San Jose $ 932800428 
Noviembre  de  2018 </oddHeader>
    <oddFooter xml:space="preserve">&amp;R&amp;"Arial,Negrita"&amp;8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15</vt:i4>
      </vt:variant>
    </vt:vector>
  </HeadingPairs>
  <TitlesOfParts>
    <vt:vector size="25" baseType="lpstr">
      <vt:lpstr>Resumen</vt:lpstr>
      <vt:lpstr>INFORMECONDOMINO</vt:lpstr>
      <vt:lpstr>CXC</vt:lpstr>
      <vt:lpstr>Estado Resultados</vt:lpstr>
      <vt:lpstr>Balance</vt:lpstr>
      <vt:lpstr>Detalle Egresos</vt:lpstr>
      <vt:lpstr>ConScotia¢</vt:lpstr>
      <vt:lpstr>Cons Scotia$</vt:lpstr>
      <vt:lpstr>ConsBac¢</vt:lpstr>
      <vt:lpstr>ConsBac$</vt:lpstr>
      <vt:lpstr>Balance!Área_de_impresión</vt:lpstr>
      <vt:lpstr>'ConScotia¢'!Área_de_impresión</vt:lpstr>
      <vt:lpstr>CXC!Área_de_impresión</vt:lpstr>
      <vt:lpstr>'Detalle Egresos'!Área_de_impresión</vt:lpstr>
      <vt:lpstr>'Estado Resultados'!Área_de_impresión</vt:lpstr>
      <vt:lpstr>INFORMECONDOMINO!Área_de_impresión</vt:lpstr>
      <vt:lpstr>Balance!Títulos_a_imprimir</vt:lpstr>
      <vt:lpstr>'Cons Scotia$'!Títulos_a_imprimir</vt:lpstr>
      <vt:lpstr>'ConsBac$'!Títulos_a_imprimir</vt:lpstr>
      <vt:lpstr>'ConsBac¢'!Títulos_a_imprimir</vt:lpstr>
      <vt:lpstr>'ConScotia¢'!Títulos_a_imprimir</vt:lpstr>
      <vt:lpstr>CXC!Títulos_a_imprimir</vt:lpstr>
      <vt:lpstr>'Detalle Egresos'!Títulos_a_imprimir</vt:lpstr>
      <vt:lpstr>'Estado Resultados'!Títulos_a_imprimir</vt:lpstr>
      <vt:lpstr>INFORMECONDOMINO!Títulos_a_imprimir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2019-01-07T19:35:04Z</dcterms:modified>
</cp:coreProperties>
</file>