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60" windowWidth="20730" windowHeight="8730" tabRatio="871"/>
  </bookViews>
  <sheets>
    <sheet name="1.RESUMEN DE SALDOS" sheetId="58" r:id="rId1"/>
    <sheet name="3. FACTURADO VS RECAUDADO" sheetId="59" r:id="rId2"/>
    <sheet name="INFORMECONDOMINO" sheetId="23" r:id="rId3"/>
    <sheet name="CXC" sheetId="12" r:id="rId4"/>
    <sheet name="Estado Resultados" sheetId="55" r:id="rId5"/>
    <sheet name="Balance" sheetId="56" r:id="rId6"/>
    <sheet name="Detalle Egresos" sheetId="57" r:id="rId7"/>
    <sheet name="ConScotia¢" sheetId="51" r:id="rId8"/>
    <sheet name="Cons Scotia$" sheetId="52" r:id="rId9"/>
    <sheet name="ConsBac¢" sheetId="53" r:id="rId10"/>
    <sheet name="ConsBac$" sheetId="54" r:id="rId11"/>
  </sheets>
  <definedNames>
    <definedName name="A_impresión_IM" localSheetId="2">#REF!</definedName>
    <definedName name="A_impresión_IM">#REF!</definedName>
    <definedName name="_xlnm.Print_Area" localSheetId="5">Balance!$A$1:$N$41</definedName>
    <definedName name="_xlnm.Print_Area" localSheetId="9">'ConsBac¢'!$B$1:$I$45</definedName>
    <definedName name="_xlnm.Print_Area" localSheetId="7">'ConScotia¢'!$A$1:$I$47</definedName>
    <definedName name="_xlnm.Print_Area" localSheetId="3">CXC!$A$1:$F$33</definedName>
    <definedName name="_xlnm.Print_Area" localSheetId="6">'Detalle Egresos'!$A$1:$H$262</definedName>
    <definedName name="_xlnm.Print_Area" localSheetId="4">'Estado Resultados'!$A$1:$O$61</definedName>
    <definedName name="_xlnm.Print_Area" localSheetId="2">INFORMECONDOMINO!$A$2:$H$107</definedName>
    <definedName name="_xlnm.Print_Titles" localSheetId="5">Balance!$A:$F,Balance!$1:$1</definedName>
    <definedName name="_xlnm.Print_Titles" localSheetId="8">'Cons Scotia$'!$A:$A,'Cons Scotia$'!$1:$1</definedName>
    <definedName name="_xlnm.Print_Titles" localSheetId="10">'ConsBac$'!$A:$A,'ConsBac$'!$1:$1</definedName>
    <definedName name="_xlnm.Print_Titles" localSheetId="9">'ConsBac¢'!$A:$A,'ConsBac¢'!$1:$1</definedName>
    <definedName name="_xlnm.Print_Titles" localSheetId="7">'ConScotia¢'!$A:$A,'ConScotia¢'!$1:$1</definedName>
    <definedName name="_xlnm.Print_Titles" localSheetId="3">CXC!$A:$A,CXC!$1:$1</definedName>
    <definedName name="_xlnm.Print_Titles" localSheetId="6">'Detalle Egresos'!$1:$1</definedName>
    <definedName name="_xlnm.Print_Titles" localSheetId="4">'Estado Resultados'!$A:$G,'Estado Resultados'!$1:$1</definedName>
    <definedName name="_xlnm.Print_Titles" localSheetId="2">INFORMECONDOMINO!$1:$5</definedName>
  </definedNames>
  <calcPr calcId="145621"/>
</workbook>
</file>

<file path=xl/calcChain.xml><?xml version="1.0" encoding="utf-8"?>
<calcChain xmlns="http://schemas.openxmlformats.org/spreadsheetml/2006/main">
  <c r="B3" i="59" l="1"/>
  <c r="H219" i="57"/>
  <c r="G219" i="57"/>
  <c r="F219" i="57"/>
  <c r="F260" i="57"/>
  <c r="F261" i="57" s="1"/>
  <c r="F259" i="57"/>
  <c r="H258" i="57"/>
  <c r="G258" i="57"/>
  <c r="F258" i="57"/>
  <c r="H236" i="57"/>
  <c r="H259" i="57" s="1"/>
  <c r="H260" i="57" s="1"/>
  <c r="H261" i="57" s="1"/>
  <c r="G236" i="57"/>
  <c r="G259" i="57" s="1"/>
  <c r="G260" i="57" s="1"/>
  <c r="G261" i="57" s="1"/>
  <c r="F236" i="57"/>
  <c r="H217" i="57"/>
  <c r="G217" i="57"/>
  <c r="F217" i="57"/>
  <c r="H201" i="57"/>
  <c r="G201" i="57"/>
  <c r="F201" i="57"/>
  <c r="H196" i="57"/>
  <c r="G196" i="57"/>
  <c r="F196" i="57"/>
  <c r="H187" i="57"/>
  <c r="H218" i="57" s="1"/>
  <c r="G187" i="57"/>
  <c r="F187" i="57"/>
  <c r="H184" i="57"/>
  <c r="G184" i="57"/>
  <c r="F184" i="57"/>
  <c r="H169" i="57"/>
  <c r="G169" i="57"/>
  <c r="F169" i="57"/>
  <c r="H157" i="57"/>
  <c r="G157" i="57"/>
  <c r="G218" i="57" s="1"/>
  <c r="F157" i="57"/>
  <c r="F218" i="57" s="1"/>
  <c r="H150" i="57"/>
  <c r="G150" i="57"/>
  <c r="F150" i="57"/>
  <c r="H146" i="57"/>
  <c r="G146" i="57"/>
  <c r="F146" i="57"/>
  <c r="H140" i="57"/>
  <c r="G140" i="57"/>
  <c r="F140" i="57"/>
  <c r="H137" i="57"/>
  <c r="G137" i="57"/>
  <c r="F137" i="57"/>
  <c r="H133" i="57"/>
  <c r="G133" i="57"/>
  <c r="F133" i="57"/>
  <c r="H129" i="57"/>
  <c r="G129" i="57"/>
  <c r="F129" i="57"/>
  <c r="H119" i="57"/>
  <c r="G119" i="57"/>
  <c r="F119" i="57"/>
  <c r="H110" i="57"/>
  <c r="G110" i="57"/>
  <c r="F110" i="57"/>
  <c r="H106" i="57"/>
  <c r="G106" i="57"/>
  <c r="F106" i="57"/>
  <c r="F130" i="57" s="1"/>
  <c r="H103" i="57"/>
  <c r="G103" i="57"/>
  <c r="F103" i="57"/>
  <c r="H99" i="57"/>
  <c r="G99" i="57"/>
  <c r="F99" i="57"/>
  <c r="H90" i="57"/>
  <c r="H130" i="57" s="1"/>
  <c r="G90" i="57"/>
  <c r="G130" i="57" s="1"/>
  <c r="F90" i="57"/>
  <c r="H82" i="57"/>
  <c r="G82" i="57"/>
  <c r="F82" i="57"/>
  <c r="H72" i="57"/>
  <c r="G72" i="57"/>
  <c r="F72" i="57"/>
  <c r="H64" i="57"/>
  <c r="G64" i="57"/>
  <c r="F64" i="57"/>
  <c r="H55" i="57"/>
  <c r="H73" i="57" s="1"/>
  <c r="G55" i="57"/>
  <c r="G73" i="57" s="1"/>
  <c r="F55" i="57"/>
  <c r="F73" i="57" s="1"/>
  <c r="H45" i="57"/>
  <c r="G45" i="57"/>
  <c r="F45" i="57"/>
  <c r="H36" i="57"/>
  <c r="G36" i="57"/>
  <c r="F36" i="57"/>
  <c r="H20" i="57"/>
  <c r="G20" i="57"/>
  <c r="F20" i="57"/>
  <c r="C10" i="12"/>
  <c r="F12" i="12"/>
  <c r="F11" i="12"/>
  <c r="F9" i="12"/>
  <c r="F8" i="12"/>
  <c r="F7" i="12"/>
  <c r="F6" i="12"/>
  <c r="F5" i="12"/>
  <c r="F4" i="12"/>
  <c r="F3" i="12"/>
  <c r="F2" i="12"/>
  <c r="F15" i="12"/>
  <c r="F16" i="12"/>
  <c r="F17" i="12"/>
  <c r="F18" i="12"/>
  <c r="F19" i="12"/>
  <c r="F20" i="12"/>
  <c r="F21" i="12"/>
  <c r="F22" i="12"/>
  <c r="F23" i="12"/>
  <c r="F24" i="12"/>
  <c r="F25" i="12"/>
  <c r="N6" i="56"/>
  <c r="N35" i="56"/>
  <c r="O22" i="55"/>
  <c r="O19" i="55"/>
  <c r="O20" i="55"/>
  <c r="O21" i="55"/>
  <c r="O23" i="55"/>
  <c r="O24" i="55"/>
  <c r="O25" i="55"/>
  <c r="O17" i="55"/>
  <c r="O18" i="55"/>
  <c r="O4" i="55"/>
  <c r="B6" i="58"/>
  <c r="I13" i="54"/>
  <c r="H13" i="54"/>
  <c r="G13" i="54"/>
  <c r="I5" i="54"/>
  <c r="I6" i="54" s="1"/>
  <c r="I7" i="54" s="1"/>
  <c r="I8" i="54" s="1"/>
  <c r="I9" i="54" s="1"/>
  <c r="I10" i="54" s="1"/>
  <c r="I11" i="54" s="1"/>
  <c r="I12" i="54" s="1"/>
  <c r="H48" i="53"/>
  <c r="I38" i="53"/>
  <c r="I6" i="53"/>
  <c r="I7" i="53"/>
  <c r="I8" i="53" s="1"/>
  <c r="I9" i="53" s="1"/>
  <c r="I10" i="53" s="1"/>
  <c r="I11" i="53" s="1"/>
  <c r="I12" i="53" s="1"/>
  <c r="I13" i="53" s="1"/>
  <c r="I14" i="53" s="1"/>
  <c r="I15" i="53" s="1"/>
  <c r="I16" i="53" s="1"/>
  <c r="I17" i="53" s="1"/>
  <c r="I18" i="53" s="1"/>
  <c r="I19" i="53" s="1"/>
  <c r="I20" i="53" s="1"/>
  <c r="I21" i="53" s="1"/>
  <c r="I22" i="53" s="1"/>
  <c r="I23" i="53" s="1"/>
  <c r="I24" i="53" s="1"/>
  <c r="I25" i="53" s="1"/>
  <c r="I26" i="53" s="1"/>
  <c r="I27" i="53" s="1"/>
  <c r="I28" i="53" s="1"/>
  <c r="I29" i="53" s="1"/>
  <c r="I30" i="53" s="1"/>
  <c r="I31" i="53" s="1"/>
  <c r="I32" i="53" s="1"/>
  <c r="I33" i="53" s="1"/>
  <c r="I34" i="53" s="1"/>
  <c r="I35" i="53" s="1"/>
  <c r="I36" i="53" s="1"/>
  <c r="I37" i="53" s="1"/>
  <c r="I5" i="53"/>
  <c r="I39" i="51"/>
  <c r="I6" i="51"/>
  <c r="I7" i="51"/>
  <c r="I8" i="51" s="1"/>
  <c r="I9" i="51" s="1"/>
  <c r="I10" i="51" s="1"/>
  <c r="I11" i="51" s="1"/>
  <c r="I12" i="51" s="1"/>
  <c r="I13" i="51" s="1"/>
  <c r="I14" i="51" s="1"/>
  <c r="I15" i="51" s="1"/>
  <c r="I16" i="51" s="1"/>
  <c r="I17" i="51" s="1"/>
  <c r="I18" i="51" s="1"/>
  <c r="I19" i="51" s="1"/>
  <c r="I20" i="51" s="1"/>
  <c r="I21" i="51" s="1"/>
  <c r="I22" i="51" s="1"/>
  <c r="I23" i="51" s="1"/>
  <c r="I24" i="51" s="1"/>
  <c r="I25" i="51" s="1"/>
  <c r="I26" i="51" s="1"/>
  <c r="I27" i="51" s="1"/>
  <c r="I28" i="51" s="1"/>
  <c r="I29" i="51" s="1"/>
  <c r="I30" i="51" s="1"/>
  <c r="I31" i="51" s="1"/>
  <c r="I32" i="51" s="1"/>
  <c r="I33" i="51" s="1"/>
  <c r="I34" i="51" s="1"/>
  <c r="I35" i="51" s="1"/>
  <c r="I36" i="51" s="1"/>
  <c r="I5" i="51"/>
  <c r="I15" i="52"/>
  <c r="F151" i="57" l="1"/>
  <c r="F220" i="57" s="1"/>
  <c r="F262" i="57" s="1"/>
  <c r="G151" i="57"/>
  <c r="G220" i="57" s="1"/>
  <c r="G262" i="57" s="1"/>
  <c r="H151" i="57"/>
  <c r="H220" i="57" s="1"/>
  <c r="H262" i="57" s="1"/>
  <c r="F10" i="12"/>
  <c r="H8" i="52"/>
  <c r="I8" i="52"/>
  <c r="J5" i="52"/>
  <c r="J6" i="52" s="1"/>
  <c r="J7" i="52" s="1"/>
  <c r="O55" i="55"/>
  <c r="O54" i="55"/>
  <c r="O50" i="55"/>
  <c r="O49" i="55"/>
  <c r="O48" i="55"/>
  <c r="O47" i="55"/>
  <c r="O46" i="55"/>
  <c r="O35" i="55"/>
  <c r="O36" i="55"/>
  <c r="O37" i="55"/>
  <c r="O38" i="55"/>
  <c r="O39" i="55"/>
  <c r="O40" i="55"/>
  <c r="O34" i="55"/>
  <c r="O28" i="55"/>
  <c r="O29" i="55"/>
  <c r="O30" i="55"/>
  <c r="O31" i="55"/>
  <c r="O27" i="55"/>
  <c r="O16" i="55"/>
  <c r="O9" i="55"/>
  <c r="O10" i="55"/>
  <c r="O11" i="55"/>
  <c r="O12" i="55"/>
  <c r="O13" i="55"/>
  <c r="O14" i="55"/>
  <c r="O8" i="55"/>
  <c r="N56" i="55"/>
  <c r="N51" i="55"/>
  <c r="N41" i="55"/>
  <c r="N26" i="55"/>
  <c r="N15" i="55"/>
  <c r="N32" i="55" s="1"/>
  <c r="N5" i="55"/>
  <c r="N26" i="56"/>
  <c r="N20" i="56"/>
  <c r="N12" i="56"/>
  <c r="N8" i="56"/>
  <c r="O56" i="55" l="1"/>
  <c r="O51" i="55"/>
  <c r="O41" i="55"/>
  <c r="N42" i="55"/>
  <c r="N43" i="55" s="1"/>
  <c r="N57" i="55" s="1"/>
  <c r="O26" i="55"/>
  <c r="O32" i="55" s="1"/>
  <c r="O15" i="55"/>
  <c r="N13" i="56"/>
  <c r="M34" i="56"/>
  <c r="E26" i="12"/>
  <c r="D26" i="12"/>
  <c r="C26" i="12"/>
  <c r="B26" i="12"/>
  <c r="B3" i="58" l="1"/>
  <c r="O42" i="55"/>
  <c r="F26" i="12"/>
  <c r="N29" i="56" s="1"/>
  <c r="M8" i="56"/>
  <c r="M30" i="56"/>
  <c r="M26" i="56"/>
  <c r="M20" i="56"/>
  <c r="M17" i="56"/>
  <c r="M12" i="56"/>
  <c r="M15" i="55"/>
  <c r="K15" i="55"/>
  <c r="M56" i="55"/>
  <c r="M51" i="55"/>
  <c r="M41" i="55"/>
  <c r="M26" i="55"/>
  <c r="M5" i="55"/>
  <c r="M13" i="56" l="1"/>
  <c r="M31" i="56"/>
  <c r="M32" i="56" s="1"/>
  <c r="M32" i="55"/>
  <c r="M42" i="55" s="1"/>
  <c r="M43" i="55" s="1"/>
  <c r="M57" i="55" s="1"/>
  <c r="M35" i="56" s="1"/>
  <c r="M36" i="56" s="1"/>
  <c r="N34" i="56" s="1"/>
  <c r="F28" i="12"/>
  <c r="N30" i="56" s="1"/>
  <c r="N31" i="56" s="1"/>
  <c r="N32" i="56" s="1"/>
  <c r="M21" i="56" l="1"/>
  <c r="M37" i="56"/>
  <c r="B5" i="59"/>
  <c r="M39" i="56" l="1"/>
  <c r="H20" i="54"/>
  <c r="J8" i="52"/>
  <c r="K56" i="55" l="1"/>
  <c r="K51" i="55"/>
  <c r="K41" i="55"/>
  <c r="K26" i="55"/>
  <c r="K5" i="55"/>
  <c r="K31" i="56"/>
  <c r="K26" i="56"/>
  <c r="K20" i="56"/>
  <c r="K12" i="56"/>
  <c r="K8" i="56"/>
  <c r="K32" i="56" l="1"/>
  <c r="K32" i="55"/>
  <c r="K42" i="55" s="1"/>
  <c r="K43" i="55" s="1"/>
  <c r="K57" i="55" s="1"/>
  <c r="K35" i="56" s="1"/>
  <c r="K13" i="56"/>
  <c r="E97" i="23"/>
  <c r="G89" i="23"/>
  <c r="G50" i="23"/>
  <c r="O5" i="55"/>
  <c r="O43" i="55" s="1"/>
  <c r="O57" i="55" s="1"/>
  <c r="J56" i="55"/>
  <c r="J51" i="55"/>
  <c r="J41" i="55"/>
  <c r="J26" i="55"/>
  <c r="J15" i="55"/>
  <c r="J5" i="55"/>
  <c r="J26" i="56"/>
  <c r="J20" i="56"/>
  <c r="J17" i="56"/>
  <c r="J12" i="56"/>
  <c r="J8" i="56"/>
  <c r="J31" i="56" l="1"/>
  <c r="J32" i="56" s="1"/>
  <c r="J32" i="55"/>
  <c r="J42" i="55" s="1"/>
  <c r="J43" i="55" s="1"/>
  <c r="J57" i="55" s="1"/>
  <c r="J35" i="56" s="1"/>
  <c r="J13" i="56"/>
  <c r="J21" i="56" s="1"/>
  <c r="C5" i="59"/>
  <c r="H34" i="56"/>
  <c r="I17" i="56"/>
  <c r="I56" i="55"/>
  <c r="I51" i="55"/>
  <c r="I41" i="55"/>
  <c r="I26" i="55"/>
  <c r="I15" i="55"/>
  <c r="I5" i="55"/>
  <c r="I26" i="56"/>
  <c r="I20" i="56"/>
  <c r="B9" i="59"/>
  <c r="C8" i="59"/>
  <c r="E22" i="58"/>
  <c r="F21" i="58"/>
  <c r="F20" i="58"/>
  <c r="D20" i="58"/>
  <c r="D19" i="58"/>
  <c r="F19" i="58" s="1"/>
  <c r="F18" i="58"/>
  <c r="D18" i="58"/>
  <c r="D17" i="58"/>
  <c r="F17" i="58" s="1"/>
  <c r="F16" i="58"/>
  <c r="D16" i="58"/>
  <c r="D15" i="58"/>
  <c r="F15" i="58" s="1"/>
  <c r="F14" i="58"/>
  <c r="D14" i="58"/>
  <c r="C9" i="59" l="1"/>
  <c r="N36" i="56"/>
  <c r="N37" i="56" s="1"/>
  <c r="C4" i="59"/>
  <c r="I31" i="56"/>
  <c r="I32" i="56" s="1"/>
  <c r="I12" i="56"/>
  <c r="I8" i="56"/>
  <c r="I32" i="55"/>
  <c r="I42" i="55" s="1"/>
  <c r="I43" i="55" s="1"/>
  <c r="I57" i="55" s="1"/>
  <c r="I35" i="56" s="1"/>
  <c r="F22" i="58"/>
  <c r="I13" i="56" l="1"/>
  <c r="I21" i="56" l="1"/>
  <c r="H17" i="56"/>
  <c r="G54" i="23"/>
  <c r="H56" i="55"/>
  <c r="H51" i="55"/>
  <c r="H41" i="55"/>
  <c r="H26" i="55"/>
  <c r="H15" i="55"/>
  <c r="H5" i="55"/>
  <c r="H31" i="56"/>
  <c r="H26" i="56"/>
  <c r="H20" i="56"/>
  <c r="H12" i="56"/>
  <c r="H8" i="56"/>
  <c r="H13" i="56" l="1"/>
  <c r="H21" i="56" s="1"/>
  <c r="H32" i="56"/>
  <c r="H32" i="55"/>
  <c r="H42" i="55" s="1"/>
  <c r="H43" i="55" s="1"/>
  <c r="H57" i="55" s="1"/>
  <c r="H16" i="54"/>
  <c r="G56" i="23"/>
  <c r="B5" i="58" l="1"/>
  <c r="H35" i="56"/>
  <c r="H36" i="56" s="1"/>
  <c r="H37" i="56" l="1"/>
  <c r="H39" i="56" s="1"/>
  <c r="I34" i="56"/>
  <c r="I36" i="56" l="1"/>
  <c r="I37" i="51"/>
  <c r="I38" i="51" s="1"/>
  <c r="I37" i="56" l="1"/>
  <c r="I39" i="56" s="1"/>
  <c r="J34" i="56"/>
  <c r="J36" i="56" s="1"/>
  <c r="H41" i="53"/>
  <c r="J37" i="56" l="1"/>
  <c r="J39" i="56" s="1"/>
  <c r="K34" i="56"/>
  <c r="K36" i="56" s="1"/>
  <c r="C13" i="12"/>
  <c r="D13" i="12"/>
  <c r="E13" i="12"/>
  <c r="B13" i="12"/>
  <c r="K37" i="56" l="1"/>
  <c r="F13" i="12"/>
  <c r="H38" i="53"/>
  <c r="G38" i="53"/>
  <c r="F29" i="12" l="1"/>
  <c r="N15" i="56"/>
  <c r="N17" i="56" s="1"/>
  <c r="N21" i="56" s="1"/>
  <c r="N39" i="56" s="1"/>
  <c r="B4" i="58"/>
  <c r="K17" i="56"/>
  <c r="K21" i="56" s="1"/>
  <c r="K39" i="56" s="1"/>
  <c r="D101" i="23"/>
  <c r="B7" i="58" l="1"/>
  <c r="B9" i="58" s="1"/>
  <c r="F24" i="58" s="1"/>
  <c r="D102" i="23"/>
  <c r="G15" i="56" l="1"/>
  <c r="G31" i="56" l="1"/>
  <c r="G26" i="56"/>
  <c r="G20" i="56"/>
  <c r="G12" i="56"/>
  <c r="G8" i="56"/>
  <c r="G17" i="54"/>
  <c r="H17" i="54"/>
  <c r="G42" i="53"/>
  <c r="H12" i="52"/>
  <c r="I11" i="52"/>
  <c r="I12" i="52" s="1"/>
  <c r="G44" i="51"/>
  <c r="H43" i="51"/>
  <c r="H44" i="51" s="1"/>
  <c r="H39" i="51"/>
  <c r="G39" i="51"/>
  <c r="I21" i="52" l="1"/>
  <c r="H42" i="53"/>
  <c r="G32" i="56"/>
  <c r="G13" i="56"/>
  <c r="G58" i="23" l="1"/>
  <c r="G91" i="23" s="1"/>
  <c r="G35" i="56" l="1"/>
  <c r="G36" i="56" l="1"/>
  <c r="G37" i="56" s="1"/>
  <c r="E103" i="23" l="1"/>
  <c r="G17" i="56"/>
  <c r="G21" i="56" s="1"/>
  <c r="G39" i="56" s="1"/>
</calcChain>
</file>

<file path=xl/sharedStrings.xml><?xml version="1.0" encoding="utf-8"?>
<sst xmlns="http://schemas.openxmlformats.org/spreadsheetml/2006/main" count="1597" uniqueCount="697">
  <si>
    <t>Otras Cuentas Por Cobrar</t>
  </si>
  <si>
    <t>Total Accounts Payable</t>
  </si>
  <si>
    <t>TOTAL</t>
  </si>
  <si>
    <t>Total Expense</t>
  </si>
  <si>
    <t xml:space="preserve"> </t>
  </si>
  <si>
    <t xml:space="preserve">A C T I V O S </t>
  </si>
  <si>
    <t xml:space="preserve">PASIVOS </t>
  </si>
  <si>
    <t xml:space="preserve">Total  Pasivos </t>
  </si>
  <si>
    <t>TOTAL PASIVOS Y PATRIMONIO</t>
  </si>
  <si>
    <t>1 - 30</t>
  </si>
  <si>
    <t>31 - 60</t>
  </si>
  <si>
    <t>61 - 90</t>
  </si>
  <si>
    <t>&gt; 90</t>
  </si>
  <si>
    <t xml:space="preserve">TOTAL CUENTAS POR COBRAR </t>
  </si>
  <si>
    <t xml:space="preserve">         MOVIMIENTO CAJA Y BANCOS</t>
  </si>
  <si>
    <t>MOVIMIENTOS</t>
  </si>
  <si>
    <t>Concepto</t>
  </si>
  <si>
    <t>Parcial ¢</t>
  </si>
  <si>
    <t>TOTALES ¢</t>
  </si>
  <si>
    <t>¢</t>
  </si>
  <si>
    <t>MAS:          ENTRADAS/INGRESOS</t>
  </si>
  <si>
    <t>OTRAS ENTRADAS/INGRESOS</t>
  </si>
  <si>
    <t>TOTAL DE INGRESOS DEL MES</t>
  </si>
  <si>
    <t>TOTAL SALDO BANCOS MAS ENTRADAS</t>
  </si>
  <si>
    <t>SALIDAS</t>
  </si>
  <si>
    <t>TOTAL SALIDAS DEL MES</t>
  </si>
  <si>
    <t>CUENTAS POR COBRAR</t>
  </si>
  <si>
    <t xml:space="preserve">Administrado por </t>
  </si>
  <si>
    <t xml:space="preserve">Urbano Inmobiliaria </t>
  </si>
  <si>
    <t>Menos Anticipos y No Identificados</t>
  </si>
  <si>
    <t xml:space="preserve">Cuentas por Cobrar Condominos </t>
  </si>
  <si>
    <t>CUENTAS POR PAGAR</t>
  </si>
  <si>
    <t>Type</t>
  </si>
  <si>
    <t>Date</t>
  </si>
  <si>
    <t>Num</t>
  </si>
  <si>
    <t>Memo</t>
  </si>
  <si>
    <t>Name</t>
  </si>
  <si>
    <t>Debit</t>
  </si>
  <si>
    <t>Credit</t>
  </si>
  <si>
    <t>Balance</t>
  </si>
  <si>
    <t xml:space="preserve">TOTAL CUENTAS POR  PAGAR </t>
  </si>
  <si>
    <t>SALDO LIBROS</t>
  </si>
  <si>
    <t>01 · Bancos</t>
  </si>
  <si>
    <t>0103 · Banco Scotiabank</t>
  </si>
  <si>
    <t>014 · Cta. 13000215300 Colones</t>
  </si>
  <si>
    <t>Total 014 · Cta. 13000215300 Colones</t>
  </si>
  <si>
    <t>SALDO BANCOS</t>
  </si>
  <si>
    <t xml:space="preserve">SUMAS  IGUALES </t>
  </si>
  <si>
    <t>013 · Cta. 13000215301  Dolares</t>
  </si>
  <si>
    <t>Total 013 · Cta. 13000215301  Dolares</t>
  </si>
  <si>
    <t>0104 · Banco Bac San Jose</t>
  </si>
  <si>
    <t>BAC COLONES</t>
  </si>
  <si>
    <t>Total BAC COLONES</t>
  </si>
  <si>
    <t>Total 0104 · Banco Bac San Jose</t>
  </si>
  <si>
    <t>Total 01 · Bancos</t>
  </si>
  <si>
    <t>BAC DOLARES</t>
  </si>
  <si>
    <t>Total BAC DOLARES</t>
  </si>
  <si>
    <t>7 · Ingresos</t>
  </si>
  <si>
    <t>71 · Mantenimiento</t>
  </si>
  <si>
    <t>Total 7 · Ingresos</t>
  </si>
  <si>
    <t>81 · GASTOS FIJOS</t>
  </si>
  <si>
    <t>81001 · Vigilancia</t>
  </si>
  <si>
    <t>81003 · Contrato Limpieza y Mto General</t>
  </si>
  <si>
    <t>81004 · Contrato Jardineria</t>
  </si>
  <si>
    <t>81005 · Servicios Publicos</t>
  </si>
  <si>
    <t>810051 · Telefono</t>
  </si>
  <si>
    <t>810052 · Energia</t>
  </si>
  <si>
    <t>810053 · Agua</t>
  </si>
  <si>
    <t>Total 81005 · Servicios Publicos</t>
  </si>
  <si>
    <t>81006 · Administracion Condominio</t>
  </si>
  <si>
    <t>81007 · Contratos Mantenimiento Equipos</t>
  </si>
  <si>
    <t>810071 · Mante. Planta Tratamiento</t>
  </si>
  <si>
    <t>810072 · Contrato Elevadores</t>
  </si>
  <si>
    <t>810076 · Alarma</t>
  </si>
  <si>
    <t>Total 81007 · Contratos Mantenimiento Equipos</t>
  </si>
  <si>
    <t>81009 · Fumigacion</t>
  </si>
  <si>
    <t>Total 81 · GASTOS FIJOS</t>
  </si>
  <si>
    <t>82 · GASTOS VARIABLES</t>
  </si>
  <si>
    <t>8203 · Mantenimiento Edificios</t>
  </si>
  <si>
    <t>8204 · Mantenimiento Equipos e Instala</t>
  </si>
  <si>
    <t>8208 · Mantenimiento Piscina</t>
  </si>
  <si>
    <t>8299 · Otros Gastos de Operacion</t>
  </si>
  <si>
    <t>Total 82 · GASTOS VARIABLES</t>
  </si>
  <si>
    <t>85 · Ingresos No Operacionales</t>
  </si>
  <si>
    <t>8502 · Intereses Bancarios</t>
  </si>
  <si>
    <t>8503 · Diferencia en Cambio</t>
  </si>
  <si>
    <t>8504 · Multas Morosidad</t>
  </si>
  <si>
    <t>8508 · Otros</t>
  </si>
  <si>
    <t>Total 85 · Ingresos No Operacionales</t>
  </si>
  <si>
    <t>86 · Gastos No operacionales</t>
  </si>
  <si>
    <t>8601 · Gastos x Diferencia en Cambio</t>
  </si>
  <si>
    <t>8602 · Gastos Bancarios</t>
  </si>
  <si>
    <t>Total 86 · Gastos No operacionales</t>
  </si>
  <si>
    <t>Ingresos Operativos</t>
  </si>
  <si>
    <t xml:space="preserve">EGRESOS </t>
  </si>
  <si>
    <t>Excedente  o Deficit Operativo</t>
  </si>
  <si>
    <t xml:space="preserve">OTROS  INGRESOS </t>
  </si>
  <si>
    <t xml:space="preserve">OTROS  EGRESOS </t>
  </si>
  <si>
    <t>TOTAL EXCEDENTE O DEFICIT DEL PERIODO</t>
  </si>
  <si>
    <t xml:space="preserve">Total </t>
  </si>
  <si>
    <t>CONDOMINIO RESIDENCIAL VERTICAL  BOHEMIA COUNTRY</t>
  </si>
  <si>
    <t>Dec 31, 17</t>
  </si>
  <si>
    <t>Current Assets</t>
  </si>
  <si>
    <t>Total 0103 · Banco Scotiabank</t>
  </si>
  <si>
    <t>12 · Cuentas por Cobrar</t>
  </si>
  <si>
    <t>1201 · Mantenimiento</t>
  </si>
  <si>
    <t>Total 12 · Cuentas por Cobrar</t>
  </si>
  <si>
    <t>1300 · Otras Cuentas Por Cobrar</t>
  </si>
  <si>
    <t>35 · C x P Proveedores</t>
  </si>
  <si>
    <t>2 · Otras CXP</t>
  </si>
  <si>
    <t>21 · Otras</t>
  </si>
  <si>
    <t>Total 2 · Otras CXP</t>
  </si>
  <si>
    <t xml:space="preserve">Total  Otras Cuentas por Cobrar </t>
  </si>
  <si>
    <t xml:space="preserve">TOTAL ACTIVOS </t>
  </si>
  <si>
    <t xml:space="preserve">PASIVOS  Y  PATRIMONIO </t>
  </si>
  <si>
    <t xml:space="preserve">Cuentas por  Pagar </t>
  </si>
  <si>
    <t xml:space="preserve">Otras Cuentas por  Pagar </t>
  </si>
  <si>
    <t>PATRIMONIO</t>
  </si>
  <si>
    <t>Excedente o Deficit Acumulado</t>
  </si>
  <si>
    <t>Excedente o Deficit  del Periodo</t>
  </si>
  <si>
    <t>Total  Patrimonio</t>
  </si>
  <si>
    <t>Anticipo Condominos</t>
  </si>
  <si>
    <t xml:space="preserve">Depositos no Identificados </t>
  </si>
  <si>
    <t xml:space="preserve">Saldo  Anterior </t>
  </si>
  <si>
    <t xml:space="preserve">Saldo Anterior </t>
  </si>
  <si>
    <t>810075 · Contrato Generador  Energia</t>
  </si>
  <si>
    <t>81010 · Auditoria Anual</t>
  </si>
  <si>
    <t>8202 · Aseo  y  Limpieza</t>
  </si>
  <si>
    <t xml:space="preserve">1211 · Cargos por Mora </t>
  </si>
  <si>
    <t>810073 · Contrato Sist. Incendio y Extintores</t>
  </si>
  <si>
    <t>81008 · Limpieza de Vidrios</t>
  </si>
  <si>
    <t>8210 · Asamblea Anual</t>
  </si>
  <si>
    <t>81012 · Asamblea Anual</t>
  </si>
  <si>
    <t xml:space="preserve">SALDOS </t>
  </si>
  <si>
    <t>BANCOS</t>
  </si>
  <si>
    <t xml:space="preserve">LIBROS </t>
  </si>
  <si>
    <t xml:space="preserve">ANTICIPOS </t>
  </si>
  <si>
    <t xml:space="preserve">CUENTAS POR COBRAR </t>
  </si>
  <si>
    <t>8113 · Seguros</t>
  </si>
  <si>
    <t>810074 · Contrato Bombas de Agua</t>
  </si>
  <si>
    <t xml:space="preserve">Total Ingresos </t>
  </si>
  <si>
    <t>8202 · Aseo y Limpieza</t>
  </si>
  <si>
    <t>Ordinary Income/Expense</t>
  </si>
  <si>
    <t>Expense</t>
  </si>
  <si>
    <t>810077. Cerca Electrica</t>
  </si>
  <si>
    <t>810078. Equipo CCTV</t>
  </si>
  <si>
    <t>810078 · EQUIPO CCTV</t>
  </si>
  <si>
    <t>Ene. 31,19</t>
  </si>
  <si>
    <t>Ene,19</t>
  </si>
  <si>
    <t>MES</t>
  </si>
  <si>
    <t>CUENTAS por COBRAR</t>
  </si>
  <si>
    <t>ANTICIPOS DE CUOTAS</t>
  </si>
  <si>
    <t>SALDO NETO</t>
  </si>
  <si>
    <t>SALDO NETO SIN CONSIDERAR CUENTAS POR COBRAR</t>
  </si>
  <si>
    <t>AHORROS DE GASTOS FUTUOS QUE SE DEBEN TENER ACUMULADOS</t>
  </si>
  <si>
    <t>DETALLE</t>
  </si>
  <si>
    <t>MESES</t>
  </si>
  <si>
    <t>AHORRO x MES</t>
  </si>
  <si>
    <t>MONTO</t>
  </si>
  <si>
    <t>MONTO GASTADO</t>
  </si>
  <si>
    <t>SALDO</t>
  </si>
  <si>
    <t>CUOTAS E ITEMS FACTURADOS</t>
  </si>
  <si>
    <t>CUOTAS E ITEMS RECAUDADAS</t>
  </si>
  <si>
    <t>SALDO DEL MES</t>
  </si>
  <si>
    <t>CUOTAS EXTRAORDINARIAS FACTURADAS</t>
  </si>
  <si>
    <t>CUOTAS EXTRORDINARIAS RECAUDADAS</t>
  </si>
  <si>
    <t>Feb,28 19</t>
  </si>
  <si>
    <t>Feb,19</t>
  </si>
  <si>
    <t>Mar,31 19</t>
  </si>
  <si>
    <t>Mar,19</t>
  </si>
  <si>
    <t xml:space="preserve">TOTAL  </t>
  </si>
  <si>
    <t>810073 · Contrato Sist Incendio y Extint</t>
  </si>
  <si>
    <t>810075 · Contrato Generado de Energia</t>
  </si>
  <si>
    <t>8205 · Mantenimiento de Jardines</t>
  </si>
  <si>
    <t>Abr 30 19</t>
  </si>
  <si>
    <t>Abr,19</t>
  </si>
  <si>
    <t>8505. Cuota Extraordinaria</t>
  </si>
  <si>
    <t>May 31 19</t>
  </si>
  <si>
    <t>May,19</t>
  </si>
  <si>
    <t>4D</t>
  </si>
  <si>
    <t>1C</t>
  </si>
  <si>
    <t>1B</t>
  </si>
  <si>
    <t>3A</t>
  </si>
  <si>
    <t>2A</t>
  </si>
  <si>
    <t>6C</t>
  </si>
  <si>
    <t>1A</t>
  </si>
  <si>
    <t>5D</t>
  </si>
  <si>
    <t>2B</t>
  </si>
  <si>
    <t>2D</t>
  </si>
  <si>
    <t>5B</t>
  </si>
  <si>
    <t>2C</t>
  </si>
  <si>
    <t>7C</t>
  </si>
  <si>
    <t>1D</t>
  </si>
  <si>
    <t>4A</t>
  </si>
  <si>
    <t>6D</t>
  </si>
  <si>
    <t>7A</t>
  </si>
  <si>
    <t>4C</t>
  </si>
  <si>
    <t>4B</t>
  </si>
  <si>
    <t>6B</t>
  </si>
  <si>
    <t>N.I.</t>
  </si>
  <si>
    <t xml:space="preserve">8205.  Mantenimiento de Jardines </t>
  </si>
  <si>
    <t>Jun 30 19</t>
  </si>
  <si>
    <t>Deposit</t>
  </si>
  <si>
    <t>Payment</t>
  </si>
  <si>
    <t>7-B CECILIA COLLADO CARBONI</t>
  </si>
  <si>
    <t>Transfer</t>
  </si>
  <si>
    <t>TRASLADO DE FONDOS</t>
  </si>
  <si>
    <t>3C Alejandro Gurdián</t>
  </si>
  <si>
    <t>Check</t>
  </si>
  <si>
    <t>Tr951465510</t>
  </si>
  <si>
    <t>I.C.E</t>
  </si>
  <si>
    <t>Pago ICE Teléfono 22883417</t>
  </si>
  <si>
    <t>Tr951465612</t>
  </si>
  <si>
    <t>A Y A</t>
  </si>
  <si>
    <t>Pago AYA 5273521</t>
  </si>
  <si>
    <t>Tr951465613</t>
  </si>
  <si>
    <t>CNFL 397397</t>
  </si>
  <si>
    <t>Pago CNFL Electricidad  397397</t>
  </si>
  <si>
    <t>Bill Pmt -Check</t>
  </si>
  <si>
    <t>Servicio de Mantenimiento Frachagui</t>
  </si>
  <si>
    <t>Fact 121 Servicio de mtto y limpieza del 1 al 15 de Junio 2019</t>
  </si>
  <si>
    <t>JOHNNY ALEXANDER PADILLA BOLANOS</t>
  </si>
  <si>
    <t>Fact 113 Servicio de fumigacion de areas comunes mes de Junio 2019</t>
  </si>
  <si>
    <t>General Journal</t>
  </si>
  <si>
    <t>COMISION CD SINPE</t>
  </si>
  <si>
    <t>S.S. Security International S.A.</t>
  </si>
  <si>
    <t>Fact 399 Servicio de seguridad del 1 al 15 de Junio 2019</t>
  </si>
  <si>
    <t>Telecentinel de Centroamerica S.A.</t>
  </si>
  <si>
    <t>Fact 3215 Servicio de alarma mes de Junio 2019</t>
  </si>
  <si>
    <t>Urbano Inmobiliaria Limitada</t>
  </si>
  <si>
    <t>Honorarios administracion mes de Junio 2019</t>
  </si>
  <si>
    <t>27/06/2019</t>
  </si>
  <si>
    <t>Fact 122 Servicio de mtto y limpieza del 16 al 30 de Junio 2019</t>
  </si>
  <si>
    <t>COMISION CD SINPE 950414003</t>
  </si>
  <si>
    <t>Fact 400  Servicio de seguridad del 16  al 30 de Junio 2019</t>
  </si>
  <si>
    <t>T. V. O. Digital Sistem S.A.</t>
  </si>
  <si>
    <t>$270 Fact 539 Alquiler de CCTV mes de Junio</t>
  </si>
  <si>
    <t>Elevadores Schindler S.A.</t>
  </si>
  <si>
    <t>$494 Fact 8433 Servicio de mtto de elevadores mes de Junio</t>
  </si>
  <si>
    <t>5A</t>
  </si>
  <si>
    <t>3B</t>
  </si>
  <si>
    <t xml:space="preserve">Comisiones Bancarias </t>
  </si>
  <si>
    <t>3D USAVEN AT</t>
  </si>
  <si>
    <t>5C</t>
  </si>
  <si>
    <t xml:space="preserve">6A </t>
  </si>
  <si>
    <t>Jun,19</t>
  </si>
  <si>
    <t>Bill</t>
  </si>
  <si>
    <t>189</t>
  </si>
  <si>
    <t>Fact 189 Servicio de seguridad del 1 al 15 de Enero 2019</t>
  </si>
  <si>
    <t>190</t>
  </si>
  <si>
    <t>Fact 190 Servicio de seguridad del 16 al 30 de Enero 2019</t>
  </si>
  <si>
    <t>241</t>
  </si>
  <si>
    <t>Fact 241 Servicio de seguridad del 01 al 15 de Febrero 2019.</t>
  </si>
  <si>
    <t>242</t>
  </si>
  <si>
    <t>Fact 242 Servicio de seguridad del 16 al 28 de Febrero 2019.</t>
  </si>
  <si>
    <t>270</t>
  </si>
  <si>
    <t>Fact 270 Servicio de seguridad del 1 al 15 de Marzo 2019</t>
  </si>
  <si>
    <t>271</t>
  </si>
  <si>
    <t>Fact 271  Servicio de seguridad del 16  al  31  de Marzo 2019</t>
  </si>
  <si>
    <t>312</t>
  </si>
  <si>
    <t>Fact 312 Servicio de seguridad del 1 al 15 de Abril 2019</t>
  </si>
  <si>
    <t>313</t>
  </si>
  <si>
    <t>Fact 313 Servicio seguridad del 16 al 30 de Abril 2019</t>
  </si>
  <si>
    <t>14/05/2019</t>
  </si>
  <si>
    <t>366</t>
  </si>
  <si>
    <t>Fact 366 Servicio de seguridad del 16 al 31 de Mayo 2019.</t>
  </si>
  <si>
    <t>365</t>
  </si>
  <si>
    <t>Fact 365 Servicio de seguridad del 1 al 15 de Mayo 2019.</t>
  </si>
  <si>
    <t>399</t>
  </si>
  <si>
    <t>400</t>
  </si>
  <si>
    <t>Total 81001 · Vigilancia</t>
  </si>
  <si>
    <t>15/01/2019</t>
  </si>
  <si>
    <t>Tr950446898</t>
  </si>
  <si>
    <t>Fact 53 Servicio de mtto y limpieza del 1 al 15 de Enero 2019</t>
  </si>
  <si>
    <t>24/01/2019</t>
  </si>
  <si>
    <t>57</t>
  </si>
  <si>
    <t>Fact 57 Servicio de mtto y limpieza del 16 al 30 de Enero 2019</t>
  </si>
  <si>
    <t>67</t>
  </si>
  <si>
    <t xml:space="preserve"> Fact 67 Servicio de mtto y limpieza del 1 al 15 de Febrero 2019</t>
  </si>
  <si>
    <t>26/02/2019</t>
  </si>
  <si>
    <t>73</t>
  </si>
  <si>
    <t>Fact 73 Servicio de mtto y limpieza de areas comunes del 16 al 28 de Febrero 2019</t>
  </si>
  <si>
    <t>84</t>
  </si>
  <si>
    <t>Fact 84 Servicio de mtto y limpieza del 16 al 31 de Marzo 2019</t>
  </si>
  <si>
    <t>80</t>
  </si>
  <si>
    <t>Fact 80 Servicio de mtto y limpieza del 1 al 15 de Marzo 2019</t>
  </si>
  <si>
    <t>94</t>
  </si>
  <si>
    <t>Fact 94 Servicio de mtto y limpieza del 1 al 15 de Abril</t>
  </si>
  <si>
    <t>95</t>
  </si>
  <si>
    <t>Fact 95 Servicio de mtto y limpieza del 16 al 30 de Abril 2019</t>
  </si>
  <si>
    <t>108</t>
  </si>
  <si>
    <t>Fact 108 Servicio de mtto y limpieza del 16 al 30 de Mayo 2019</t>
  </si>
  <si>
    <t>106</t>
  </si>
  <si>
    <t>Fact 106 Servicio de mtto y limpieza de areas comunes del 1 al 15 de Mayo 2019</t>
  </si>
  <si>
    <t>122</t>
  </si>
  <si>
    <t>121</t>
  </si>
  <si>
    <t>Total 81003 · Contrato Limpieza y Mto General</t>
  </si>
  <si>
    <t>31/01/2019</t>
  </si>
  <si>
    <t>52</t>
  </si>
  <si>
    <t>Soledad Andrea Peña Sepúlveda</t>
  </si>
  <si>
    <t>Fact 52 Servicio de mtto de jardines mes de Enero 2019</t>
  </si>
  <si>
    <t>59</t>
  </si>
  <si>
    <t>Fact 59 Servicio de mtto de jardines mes de Febrero 2019</t>
  </si>
  <si>
    <t>29/03/2019</t>
  </si>
  <si>
    <t>70</t>
  </si>
  <si>
    <t>Fact 70 Servicio de mtto de jardines mes de Abril 2019</t>
  </si>
  <si>
    <t>25/04/2019</t>
  </si>
  <si>
    <t>82</t>
  </si>
  <si>
    <t>Fact 82 Servicio de mtto de jardines mes de Abril 2019</t>
  </si>
  <si>
    <t>27/05/2019</t>
  </si>
  <si>
    <t>91</t>
  </si>
  <si>
    <t>Fact 91 Servicios de mantenimiento de jardines mes de Mayo, 2019</t>
  </si>
  <si>
    <t>109</t>
  </si>
  <si>
    <t>Fact 109 Servicio de mtto de jardines mes de Junio 2019</t>
  </si>
  <si>
    <t>Total 81004 · Contrato Jardineria</t>
  </si>
  <si>
    <t>18/01/2019</t>
  </si>
  <si>
    <t>Tr951500571</t>
  </si>
  <si>
    <t>15/02/2019</t>
  </si>
  <si>
    <t>Tr951423479</t>
  </si>
  <si>
    <t>19/03/2019</t>
  </si>
  <si>
    <t>Tr951451752</t>
  </si>
  <si>
    <t>Tr951414815</t>
  </si>
  <si>
    <t>Total 810051 · Telefono</t>
  </si>
  <si>
    <t>14/01/2019</t>
  </si>
  <si>
    <t>Tr951467351</t>
  </si>
  <si>
    <t>Pago CNFL Electrici 397397</t>
  </si>
  <si>
    <t>Tr951423030</t>
  </si>
  <si>
    <t>Pago CNFL Electricidad 397397</t>
  </si>
  <si>
    <t>Tr951451680</t>
  </si>
  <si>
    <t>Tr951409233</t>
  </si>
  <si>
    <t>15/05/2019</t>
  </si>
  <si>
    <t>Tr951407050</t>
  </si>
  <si>
    <t>Total 810052 · Energia</t>
  </si>
  <si>
    <t>Tr951476515</t>
  </si>
  <si>
    <t>28/02/2019</t>
  </si>
  <si>
    <t>Tr951409611</t>
  </si>
  <si>
    <t>Tr951409117</t>
  </si>
  <si>
    <t>Tr951414878</t>
  </si>
  <si>
    <t>Total 810053 · Agua</t>
  </si>
  <si>
    <t>Tr406403711</t>
  </si>
  <si>
    <t>Honorarios administracion mes de Enero 2019</t>
  </si>
  <si>
    <t>Honorarios administracion mes de Febrero 2019</t>
  </si>
  <si>
    <t>Honorarios administracion mes de Marzo 2019</t>
  </si>
  <si>
    <t>Honorarios adm mes de Abril 2019</t>
  </si>
  <si>
    <t>Honorarios administracion mes de Mayo 2019</t>
  </si>
  <si>
    <t>Total 81006 · Administracion Condominio</t>
  </si>
  <si>
    <t>2570</t>
  </si>
  <si>
    <t>DEPURAGUA S.A.</t>
  </si>
  <si>
    <t>Fact 2570 Servicio de mtto de la planta de tratamiento mes de Enero 2019</t>
  </si>
  <si>
    <t>2671</t>
  </si>
  <si>
    <t>Fact 2671 Servicio de mtto de planta de tratamiento mes de Febrero 2019</t>
  </si>
  <si>
    <t>210</t>
  </si>
  <si>
    <t>Altragua S.A.</t>
  </si>
  <si>
    <t>$125 Fact 210 Servicio de mtto de la planta de tratamiento mes de Abril 2019</t>
  </si>
  <si>
    <t>Total 810071 · Mante. Planta Tratamiento</t>
  </si>
  <si>
    <t>3993</t>
  </si>
  <si>
    <t>$494 Fact 3993 Servicio de mtto elevadores mes de Enero 2018</t>
  </si>
  <si>
    <t>5042</t>
  </si>
  <si>
    <t>$494 Fact 5042 Servicio de mtto de elevadores mes de Febrero 2019</t>
  </si>
  <si>
    <t>6038</t>
  </si>
  <si>
    <t>$494 Fact 6038 Servicio de mtto elevadores mes de Marzo 2019</t>
  </si>
  <si>
    <t>6861</t>
  </si>
  <si>
    <t>$494 Fact 6861 Servicio de mtto de elevadores mes de Abril 2019</t>
  </si>
  <si>
    <t>7633</t>
  </si>
  <si>
    <t>$494 Fact 7633 Servicio de mtto elevadores mes de Mayo 2019</t>
  </si>
  <si>
    <t>8433</t>
  </si>
  <si>
    <t>Total 810072 · Contrato Elevadores</t>
  </si>
  <si>
    <t>178</t>
  </si>
  <si>
    <t>Extintores FM S.A.</t>
  </si>
  <si>
    <t>Fact 178 Recarga de 9 extintores</t>
  </si>
  <si>
    <t>Total 810073 · Contrato Sist Incendio y Extint</t>
  </si>
  <si>
    <t>351</t>
  </si>
  <si>
    <t>Electromecanica Integral de Oeste JC S.A.</t>
  </si>
  <si>
    <t>$340 Fact 351 Servicio de mtto de la planta y transferencia electrica en Marzo</t>
  </si>
  <si>
    <t>Total 810075 · Contrato Generado de Energia</t>
  </si>
  <si>
    <t>1320</t>
  </si>
  <si>
    <t>Fact 1320 Servicio de Monitoreo Covencional</t>
  </si>
  <si>
    <t>1746</t>
  </si>
  <si>
    <t>Fact 1746 Servicio de Monitoreo Covencional mes de Febrero 2019</t>
  </si>
  <si>
    <t>2119</t>
  </si>
  <si>
    <t>Fact 2119 Servicio de monitoreo de alarma mes de Marzo 2019</t>
  </si>
  <si>
    <t>2489</t>
  </si>
  <si>
    <t>Fact 2489 Servicio de monitoreo mes de Abril 2019</t>
  </si>
  <si>
    <t>2854</t>
  </si>
  <si>
    <t>Fact 2854 Servicio de Monitoreo Covencional mes de Mayo 2019</t>
  </si>
  <si>
    <t>3215</t>
  </si>
  <si>
    <t>Total 810076 · Alarma</t>
  </si>
  <si>
    <t>217</t>
  </si>
  <si>
    <t>$270 Fact 217 ALQUILER DE CÁMARAS DE VIGILANCIA CORRESPONDIENTE AL MES DE ENERO</t>
  </si>
  <si>
    <t>281</t>
  </si>
  <si>
    <t>$270 Fact 281 ALQUILER DE CÁMARAS DE VIGILANCIA CORRESPONDIENTE AL MES DE FEBRERO</t>
  </si>
  <si>
    <t>338</t>
  </si>
  <si>
    <t>$270 Fact 338 Servicio de alquiler de equipo CCTV mes Marzo 2019</t>
  </si>
  <si>
    <t>406</t>
  </si>
  <si>
    <t>$270 Fact 406 Alquiler de equipo cctv mes de Abril</t>
  </si>
  <si>
    <t>457</t>
  </si>
  <si>
    <t>$84 Fact 457. SE TENSAN OS CABLES CORRESPONDIENTES , SE INSTALAN 4 AISLANTES</t>
  </si>
  <si>
    <t>475</t>
  </si>
  <si>
    <t>$270 Fact 475 ALQUILER DE CÁMARAS DE VIGILANCIA CORRESPONDIENTE AL MES DE MAYO</t>
  </si>
  <si>
    <t>539</t>
  </si>
  <si>
    <t>Total 810078 · EQUIPO CCTV</t>
  </si>
  <si>
    <t>42</t>
  </si>
  <si>
    <t>Coto &amp; Osorio S.A</t>
  </si>
  <si>
    <t>Fact 42 Servicio integral de limpieza de vidrios</t>
  </si>
  <si>
    <t>Total 81008 · Limpieza de Vidrios</t>
  </si>
  <si>
    <t>Fact 70 Servicio de fumigacion de areas comunes</t>
  </si>
  <si>
    <t>113</t>
  </si>
  <si>
    <t>Total 81009 · Fumigacion</t>
  </si>
  <si>
    <t>Tr950457931</t>
  </si>
  <si>
    <t>Despacho O. Vindas &amp; Asociados, S.A.P.</t>
  </si>
  <si>
    <t>Auditoria periodo 2018</t>
  </si>
  <si>
    <t>Total 81010 · Auditoria Anual</t>
  </si>
  <si>
    <t>44</t>
  </si>
  <si>
    <t>Allan Alvarez Vega</t>
  </si>
  <si>
    <t>Fact  24 Servicio de alquiler de 30 sillas para asamblea de propietarios</t>
  </si>
  <si>
    <t>Tr950423897</t>
  </si>
  <si>
    <t>ALLAN JOSUE ALVAREZ</t>
  </si>
  <si>
    <t>Alquiler de sillas para asamblea de propietarios</t>
  </si>
  <si>
    <t>276</t>
  </si>
  <si>
    <t>Ignacio Alfaro Marin</t>
  </si>
  <si>
    <t>Fact 276 Asistencia asamblea de propietarios</t>
  </si>
  <si>
    <t>26/03/2019</t>
  </si>
  <si>
    <t>297</t>
  </si>
  <si>
    <t>Fact 297 Asistencia asamblea de propietarios</t>
  </si>
  <si>
    <t>Total 81012 · Asamblea Anual</t>
  </si>
  <si>
    <t>Tr950414475</t>
  </si>
  <si>
    <t>I.N.S</t>
  </si>
  <si>
    <t>Poliza de incendio todo riesgo, anual</t>
  </si>
  <si>
    <t>Tr950414464</t>
  </si>
  <si>
    <t>$1,422.97 Poliza de responsabilidad civil anual</t>
  </si>
  <si>
    <t>Total 8113 · Seguros</t>
  </si>
  <si>
    <t>291</t>
  </si>
  <si>
    <t>Grupo MD de Higiene Profesional S.A.</t>
  </si>
  <si>
    <t>Fact 291 Compra de bolsas, desinfectante, papel, pastilla baño,  guantes, esponjas</t>
  </si>
  <si>
    <t>582</t>
  </si>
  <si>
    <t>Fact 582 Compra de bolsas, desinfectante,  jabon lavaplatos, baygon, bolsas de basura</t>
  </si>
  <si>
    <t>779</t>
  </si>
  <si>
    <t>Fact 779 Compra de bolsas de basura, aceite para mopa, guantes, pastilla baño,bygon,desinfectante</t>
  </si>
  <si>
    <t>Total 8202 · Aseo y Limpieza</t>
  </si>
  <si>
    <t>25</t>
  </si>
  <si>
    <t>Ricardo Moya Perez</t>
  </si>
  <si>
    <t>Fact 25 Instalacion de 2 laminas de policarbonato celular para tapar huecos en parqueos</t>
  </si>
  <si>
    <t>90281</t>
  </si>
  <si>
    <t>Agroservicios el Salitre, S.A</t>
  </si>
  <si>
    <t>Fact 90281 ASPERSOR POP UP 2, ESTACA DE METAL TRUPER, ASPERSOR METAL CABEZA SOLA</t>
  </si>
  <si>
    <t>32</t>
  </si>
  <si>
    <t>Eco Hobbies S.A.</t>
  </si>
  <si>
    <t>$325 Fact 32 Servicio de mtto</t>
  </si>
  <si>
    <t>65</t>
  </si>
  <si>
    <t>Fact 65 istalacion de 5 lamparas en area de parqueo de sotano, ajuste de porton peatonal</t>
  </si>
  <si>
    <t>14/03/2019</t>
  </si>
  <si>
    <t>Tr406400330</t>
  </si>
  <si>
    <t>Reintegro compra de 5 lamparas de parqueos grandes y 2 pequeñas. refrigerio asamblea</t>
  </si>
  <si>
    <t>121820</t>
  </si>
  <si>
    <t>Fact 121820 Compra de bombillos, brocha, rep. boquilla</t>
  </si>
  <si>
    <t>150142</t>
  </si>
  <si>
    <t>Fact 150142 Compra de 25 TUBO FLUORESCENTE F96 + transporte</t>
  </si>
  <si>
    <t>147134</t>
  </si>
  <si>
    <t>Fact 147134 TUBO FLUORESCENTE,TEE PVC SCH40,UNION PVC, CODO 90 PVC, GAZA EMT</t>
  </si>
  <si>
    <t>Total 8203 · Mantenimiento Edificios</t>
  </si>
  <si>
    <t>126</t>
  </si>
  <si>
    <t>Sematel de Costa Rica Ltda</t>
  </si>
  <si>
    <t>Fact 126 Programación de números de emergencia a la central</t>
  </si>
  <si>
    <t>295</t>
  </si>
  <si>
    <t>Mauricio Barth Zider</t>
  </si>
  <si>
    <t>Fact 295 Servicio de reparacion de porton</t>
  </si>
  <si>
    <t>5568</t>
  </si>
  <si>
    <t>$282.34 Fact 5568 SUMINISTROS Y CAMBIO DE REPUESTOS PARA EL EQUIPO-INTERCOMUNICADOR</t>
  </si>
  <si>
    <t>Tr406400578</t>
  </si>
  <si>
    <t>$508 Fact 209 BOMBA SUMERGIBLE HCP 110 VOLTIOS PARA SÓLIDOS DE 1" DE DIÁMETRO</t>
  </si>
  <si>
    <t>115</t>
  </si>
  <si>
    <t>Fact 115 Eliminar daño en cableado electrico de panel de control del cuarto de maquinas de plant...</t>
  </si>
  <si>
    <t>528</t>
  </si>
  <si>
    <t>$226.00 Fact 528 REVISIÓN Y REPARACIÓN DE CERCA ELÉCTRICA, ROTA A CAUSA DE CAÍDA DE ÁRBOL</t>
  </si>
  <si>
    <t>7927</t>
  </si>
  <si>
    <t>$54.39 Fact 7927 BATERIA 12V RECARGABLE 7AH. SUMINISTROS Y CAMBIO DE REPUESTOS</t>
  </si>
  <si>
    <t>9058</t>
  </si>
  <si>
    <t>$748.35 Fact 9058 Servicio de suministro e instalacion de brazo de freno</t>
  </si>
  <si>
    <t>9059</t>
  </si>
  <si>
    <t>$748.35 Fact 9059 Servicio de instalacion y suministro de brazo de freno</t>
  </si>
  <si>
    <t>564</t>
  </si>
  <si>
    <t>Fact 564 Servicio  cambio de botonera y cortar tope</t>
  </si>
  <si>
    <t>Total 8204 · Mantenimiento Equipos e Instala</t>
  </si>
  <si>
    <t>193</t>
  </si>
  <si>
    <t>Flowers and Green Garden S.A.</t>
  </si>
  <si>
    <t>Fact 193 Corta y retiro de arbol</t>
  </si>
  <si>
    <t>Total 8205 · Mantenimiento de Jardines</t>
  </si>
  <si>
    <t>36587</t>
  </si>
  <si>
    <t>Piscinas Genesis S.A.</t>
  </si>
  <si>
    <t>Fact 36587 SERVICIO DE REPARACIÓN BOMBA, KIT DE EMPAQUE BOMBA WISHPERFLOO INSTALADOS</t>
  </si>
  <si>
    <t>38093</t>
  </si>
  <si>
    <t>Fact 38093 reparacion de bomba de cambio de roles y sellos</t>
  </si>
  <si>
    <t>37412</t>
  </si>
  <si>
    <t>Fact 37412 Compra de valvula, rocas para valvula, check 2 pulgas,servicio de cambio de arena</t>
  </si>
  <si>
    <t>37413</t>
  </si>
  <si>
    <t>Fact 37413 prueba de presion de retornos  y fondo de piscina</t>
  </si>
  <si>
    <t>36756</t>
  </si>
  <si>
    <t>Fact 36756 Compra de tabletas, cristal clear, pascon bolsa, regulador ph</t>
  </si>
  <si>
    <t>38623</t>
  </si>
  <si>
    <t>Fact 38623 Compra de carcaza de bomba, empaque de difusor de bomba, servicio tecnico</t>
  </si>
  <si>
    <t>Total 8208 · Mantenimiento Piscina</t>
  </si>
  <si>
    <t>Reintegro t.c. compra de personerias para asamblea</t>
  </si>
  <si>
    <t>49</t>
  </si>
  <si>
    <t>Fact 49 Servicio de alquiler de 40 sillas y una mesa</t>
  </si>
  <si>
    <t>Tr406400544</t>
  </si>
  <si>
    <t>Reintegro t.c. compra de refrigerio asamblea</t>
  </si>
  <si>
    <t>Total 8210 · Asamblea Anual</t>
  </si>
  <si>
    <t>28</t>
  </si>
  <si>
    <t>Fact 28 Instalacion de caja de doble pulsador de control eléctrico del porton de salida del cond...</t>
  </si>
  <si>
    <t>Tr406403710</t>
  </si>
  <si>
    <t>Reintegro t.c. compra de galletas para personal de mtto y seg. compra de Diesel</t>
  </si>
  <si>
    <t>53</t>
  </si>
  <si>
    <t>Fact 53 Cambio e instalación de vidrio en piso 7 del apartamento 7C</t>
  </si>
  <si>
    <t>Tr406404922</t>
  </si>
  <si>
    <t>Reintegro compra de refrigerio reunion de propietarios</t>
  </si>
  <si>
    <t>Tr406404914</t>
  </si>
  <si>
    <t>CYBERFUEL S.A .</t>
  </si>
  <si>
    <t>$79.00 Pago de sistema de facturacion electrononica</t>
  </si>
  <si>
    <t>19/02/2019</t>
  </si>
  <si>
    <t>MO0YON 0120INC002052903-  poliza cubre gasto apto 7 c vidrio quebrado</t>
  </si>
  <si>
    <t>Tr406400575</t>
  </si>
  <si>
    <t>Reintegro t.c. compra de refreigerio asamblea, compra de personeria, Diesel</t>
  </si>
  <si>
    <t>30/04/2019</t>
  </si>
  <si>
    <t>Tr406407724</t>
  </si>
  <si>
    <t>FACT 103 SOLDADURA EN PARTE BAJA DE PORTÓN DE ACCESO AL CONDOMINIO</t>
  </si>
  <si>
    <t>Franco Alvarenga Odio</t>
  </si>
  <si>
    <t>$650 Fact 49 Consultoría y preparación de cartel de licitación para pintura de edificio y mtto</t>
  </si>
  <si>
    <t>107</t>
  </si>
  <si>
    <t>Fact 107 REPARACION DE FUGA DE AGUA EN TUBERIA SUBTERRANEA DE RIEGO.</t>
  </si>
  <si>
    <t>09</t>
  </si>
  <si>
    <t>Sigifredo Duran Angulo</t>
  </si>
  <si>
    <t>Fact 09 Limpieza y manejo de residuos</t>
  </si>
  <si>
    <t>Total 8299 · Otros Gastos de Operacion</t>
  </si>
  <si>
    <t>Net Ordinary Income</t>
  </si>
  <si>
    <t>Other Income/Expense</t>
  </si>
  <si>
    <t>Other Expense</t>
  </si>
  <si>
    <t>$ 1.067,72 Saldo Scotiabank  Dolares Enero 31 de 2019</t>
  </si>
  <si>
    <t>Ajuste saldos menores</t>
  </si>
  <si>
    <t>$5.335.16   Saldo BAC  Dolares</t>
  </si>
  <si>
    <t>31/03/2019</t>
  </si>
  <si>
    <t>$ 4.467,05  Saldo Scotiabank  Dolares  Marzo  31  de 2018</t>
  </si>
  <si>
    <t>$ 5.203,94  Saldo  Scotiabank  Dolares Abril  30  de  2019</t>
  </si>
  <si>
    <t>AJuste saldos menores</t>
  </si>
  <si>
    <t>31/05/2019</t>
  </si>
  <si>
    <t>$  796.81  Valor BAC  Dolares Mayo  31 de 2019</t>
  </si>
  <si>
    <t>$ 5.533,94  Saldo  Scotiabank  Dolares Mayo  31  de  2019</t>
  </si>
  <si>
    <t>30/06/2019</t>
  </si>
  <si>
    <t>Total 8601 · Gastos x Diferencia en Cambio</t>
  </si>
  <si>
    <t>COMISION CD SINPE 950446898</t>
  </si>
  <si>
    <t>25/01/2019</t>
  </si>
  <si>
    <t>COMISION CD SINPE 950432241</t>
  </si>
  <si>
    <t>27/03/2019</t>
  </si>
  <si>
    <t>Comision Cheque otro Banco</t>
  </si>
  <si>
    <t>$0.50 COMISION CD SINPE</t>
  </si>
  <si>
    <t>30/05/2019</t>
  </si>
  <si>
    <t>Total 8602 · Gastos Bancarios</t>
  </si>
  <si>
    <t>Total Other Expense</t>
  </si>
  <si>
    <t>Net Other Income</t>
  </si>
  <si>
    <t>Net Income</t>
  </si>
  <si>
    <t>Jul 31 19</t>
  </si>
  <si>
    <t>Jul,19</t>
  </si>
  <si>
    <t>SUMAS  IGUALES  JULIO 31  DE  2019</t>
  </si>
  <si>
    <t>SUMAS  IGUALES   JULIO 31  DE  2019</t>
  </si>
  <si>
    <t>$165 dp624364611</t>
  </si>
  <si>
    <t xml:space="preserve">$165 dp625783527	</t>
  </si>
  <si>
    <t>30/07/2019</t>
  </si>
  <si>
    <t>$2,000.00  TRASLADO DE FONDOS</t>
  </si>
  <si>
    <t>Tipo de Cambio  Venta   Julio 31  de  2019</t>
  </si>
  <si>
    <t>dp9242980</t>
  </si>
  <si>
    <t xml:space="preserve">dp9363269	</t>
  </si>
  <si>
    <t xml:space="preserve">dp641248941	</t>
  </si>
  <si>
    <t>7D Milena Gil</t>
  </si>
  <si>
    <t xml:space="preserve">dp623787162	</t>
  </si>
  <si>
    <t xml:space="preserve">dp623790000	</t>
  </si>
  <si>
    <t>dp11445000</t>
  </si>
  <si>
    <t>dp28308181</t>
  </si>
  <si>
    <t>6A Inversiones Inmob.Viteri Pozuelo S.A.</t>
  </si>
  <si>
    <t>dp623962094</t>
  </si>
  <si>
    <t>dp118702606</t>
  </si>
  <si>
    <t>dp16994692</t>
  </si>
  <si>
    <t>dp	16994698</t>
  </si>
  <si>
    <t>dp40070901</t>
  </si>
  <si>
    <t>dp40070974</t>
  </si>
  <si>
    <t>dp	624366461</t>
  </si>
  <si>
    <t>dp769390</t>
  </si>
  <si>
    <t>dp624854614</t>
  </si>
  <si>
    <t>dp13360774</t>
  </si>
  <si>
    <t>dp40216657</t>
  </si>
  <si>
    <t>dp625577014</t>
  </si>
  <si>
    <t>dp625773003</t>
  </si>
  <si>
    <t xml:space="preserve">dp625782054	</t>
  </si>
  <si>
    <t>dp	43879907</t>
  </si>
  <si>
    <t>16/07/2019</t>
  </si>
  <si>
    <t>dp17024789</t>
  </si>
  <si>
    <t>29/07/2019</t>
  </si>
  <si>
    <t xml:space="preserve">dp17051784	</t>
  </si>
  <si>
    <t>dp17051796</t>
  </si>
  <si>
    <t>dp45906900</t>
  </si>
  <si>
    <t>dp630534726</t>
  </si>
  <si>
    <t>31/07/2019</t>
  </si>
  <si>
    <t>dp899889607 INTERESES</t>
  </si>
  <si>
    <t>DP123042704</t>
  </si>
  <si>
    <t>DP630826823</t>
  </si>
  <si>
    <t>Tr406400229</t>
  </si>
  <si>
    <t>Tr951409258</t>
  </si>
  <si>
    <t>Tr951409522</t>
  </si>
  <si>
    <t>dp406407724</t>
  </si>
  <si>
    <t>dp406409361</t>
  </si>
  <si>
    <t>Tr406409415</t>
  </si>
  <si>
    <t>Pago de reparación de fuga en tubería principal del condominio</t>
  </si>
  <si>
    <t>Tr950412390</t>
  </si>
  <si>
    <t>Fact 133 Servicio de mtto y limpieza del 1 al 15 de Julio 2019</t>
  </si>
  <si>
    <t>Tr950412381</t>
  </si>
  <si>
    <t>Tr406409589</t>
  </si>
  <si>
    <t>Ivanohe Altamirano Torres</t>
  </si>
  <si>
    <t>Fact 134 reparacion de filtraciones en casa club, repello y pintar, se sellan vidrios de techo</t>
  </si>
  <si>
    <t>Tr406409593</t>
  </si>
  <si>
    <t>Fact  3571 Servicio de monitoreo de alarma mes de Julio 2019</t>
  </si>
  <si>
    <t>Tr406409595</t>
  </si>
  <si>
    <t>ASK TOTAL SECURITY S.A.</t>
  </si>
  <si>
    <t>Fact 62 Servicio de seguridad del 1 al 15 de Julio 2019</t>
  </si>
  <si>
    <t>Tr406409599</t>
  </si>
  <si>
    <t>Fact 146 cambio e instalacion de bolla mecanica de control de nivel de agua en tanque</t>
  </si>
  <si>
    <t>Tr406409602</t>
  </si>
  <si>
    <t>Fact 144 cambio de sello mecanico , colocacion de tuberia de desague, y pintura de base</t>
  </si>
  <si>
    <t>Tr406409603</t>
  </si>
  <si>
    <t>Fact 143 mtto de generador electrico, bombas de agua potable, bombas del sistema contra incendio</t>
  </si>
  <si>
    <t>Tr406409605</t>
  </si>
  <si>
    <t>Honorarios administracion mes de Julio 2019</t>
  </si>
  <si>
    <t>Tr406409615</t>
  </si>
  <si>
    <t>Fact 145 Cambio e instalacion de 3 lamparas LED en parqueo de sotano</t>
  </si>
  <si>
    <t>15/07/2019</t>
  </si>
  <si>
    <t>Tr951478236</t>
  </si>
  <si>
    <t>dp666404538</t>
  </si>
  <si>
    <t>26/07/2019</t>
  </si>
  <si>
    <t>Tr951436990</t>
  </si>
  <si>
    <t>Tr950432392</t>
  </si>
  <si>
    <t>Fact 139 Servicio de mtto y limpieza del 16 al 30 de Julio 2019</t>
  </si>
  <si>
    <t>Tr950432399</t>
  </si>
  <si>
    <t>Fact 118 Servicio de mtto de jardines mes de Julio</t>
  </si>
  <si>
    <t>Tr406408065</t>
  </si>
  <si>
    <t>Fact 39076 SERVICIO DE VISITA Y REVISIÓN FUGA EN FILTRO</t>
  </si>
  <si>
    <t>Tr406408068</t>
  </si>
  <si>
    <t>Pago de factura 564-594 servicio de portones</t>
  </si>
  <si>
    <t>Tr406408072</t>
  </si>
  <si>
    <t>Fact 63 Servicio de seguridad del 16  al 30 de Julio 2019</t>
  </si>
  <si>
    <t>DP406405809</t>
  </si>
  <si>
    <t>DP406401637</t>
  </si>
  <si>
    <t>DP406402148</t>
  </si>
  <si>
    <t>$ 783.81  Saldo  BAC Solares JUnio 30 de  2019</t>
  </si>
  <si>
    <t>$590 dp203806180</t>
  </si>
  <si>
    <t>$165 dp406407879</t>
  </si>
  <si>
    <t>Tr406409614</t>
  </si>
  <si>
    <t>$327.80	 Fact 38623 Compra de carcaza de bomba, empaque de difusor de bomba, servicio tecnico</t>
  </si>
  <si>
    <t>Tr406409601</t>
  </si>
  <si>
    <t>$250 Fact 281 Servicio de mtto de la planta de tratamiento mes de Mayo y junio</t>
  </si>
  <si>
    <t>18/07/2019</t>
  </si>
  <si>
    <t>Tr406408166</t>
  </si>
  <si>
    <t>SEGURIDAD Y PROTECCION DE C.A.</t>
  </si>
  <si>
    <t>$67.8 Visita técnica, revisión sistema de alarma.</t>
  </si>
  <si>
    <t>Tr406408062</t>
  </si>
  <si>
    <t>$125 Fact 282 Servicio de mtto de la planta de tratamiento</t>
  </si>
  <si>
    <t>Tr406408071</t>
  </si>
  <si>
    <t>$2,072.00 Pago de factura 90589059-9514-9801 mtto elevadores y reparacion</t>
  </si>
  <si>
    <t>Tipo de Cambio Compra  Julio 31   de  2019</t>
  </si>
  <si>
    <t>Saldo  Caja y Bancos  Julio 31  de  2019</t>
  </si>
  <si>
    <t>JULIO 31 DE 2019</t>
  </si>
  <si>
    <t>SALDOS BANCOS  JUNIO  2019</t>
  </si>
  <si>
    <t xml:space="preserve">Intereses Generados /Diferencial </t>
  </si>
  <si>
    <t xml:space="preserve">7-B </t>
  </si>
  <si>
    <t xml:space="preserve">7D  </t>
  </si>
  <si>
    <t xml:space="preserve">3D  </t>
  </si>
  <si>
    <t>63</t>
  </si>
  <si>
    <t>62</t>
  </si>
  <si>
    <t>133</t>
  </si>
  <si>
    <t>139</t>
  </si>
  <si>
    <t>118</t>
  </si>
  <si>
    <t>282</t>
  </si>
  <si>
    <t>$375 Fact 282 Servicio de mtto de la planta de tratamiento</t>
  </si>
  <si>
    <t>9514</t>
  </si>
  <si>
    <t>$558.22 Fact 9514 Servicio de mtto  de elevadores mes de Julio</t>
  </si>
  <si>
    <t>143</t>
  </si>
  <si>
    <t>Total 810074 · Contrato Bombas de Agua</t>
  </si>
  <si>
    <t>3571</t>
  </si>
  <si>
    <t>596</t>
  </si>
  <si>
    <t>$190   Fact 596 Alquiler cctv</t>
  </si>
  <si>
    <t>145</t>
  </si>
  <si>
    <t>146</t>
  </si>
  <si>
    <t>594</t>
  </si>
  <si>
    <t>Fact 594   reparacion de pistones y tarjeta</t>
  </si>
  <si>
    <t>9801</t>
  </si>
  <si>
    <t>$18.08 Fact 9801 Servicio de suministro y cambio de luminaria en cabina</t>
  </si>
  <si>
    <t>39076</t>
  </si>
  <si>
    <t>134</t>
  </si>
  <si>
    <t>144</t>
  </si>
  <si>
    <t>$  8.523,94  Saldo  Scotia Dolares Junio</t>
  </si>
  <si>
    <t>$ 6.853,94  Saldo  Dolares  Julio 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</si>
</sst>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¢&quot;#,##0.00"/>
    <numFmt numFmtId="166" formatCode="General_)"/>
    <numFmt numFmtId="167" formatCode="mm/dd/yyyy"/>
    <numFmt numFmtId="168" formatCode="_([$₡-140A]* #,##0.00_);_([$₡-140A]* \(#,##0.00\);_([$₡-140A]* &quot;-&quot;??_);_(@_)"/>
    <numFmt numFmtId="169" formatCode="_-[$₡-140A]* #,##0.00_ ;_-[$₡-140A]* \-#,##0.00\ ;_-[$₡-140A]* &quot;-&quot;??_ ;_-@_ "/>
    <numFmt numFmtId="170" formatCode="_-[$$-C09]* #,##0.00_-;\-[$$-C09]* #,##0.00_-;_-[$$-C09]* &quot;-&quot;??_-;_-@_-"/>
    <numFmt numFmtId="171" formatCode="_-&quot;$&quot;* #,##0.00_-;\-&quot;$&quot;* #,##0.00_-;_-&quot;$&quot;* &quot;-&quot;??_-;_-@_-"/>
    <numFmt numFmtId="172" formatCode="#,##0.00_ ;\-#,##0.00\ "/>
  </numFmts>
  <fonts count="3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rgb="FF000000"/>
      <name val="Arial"/>
      <family val="2"/>
    </font>
    <font>
      <sz val="12"/>
      <name val="Helv"/>
    </font>
    <font>
      <b/>
      <i/>
      <sz val="12"/>
      <name val="Helv"/>
    </font>
    <font>
      <sz val="8"/>
      <name val="Helv"/>
    </font>
    <font>
      <b/>
      <sz val="8"/>
      <name val="Arial"/>
      <family val="2"/>
    </font>
    <font>
      <b/>
      <sz val="8"/>
      <name val="Helv"/>
    </font>
    <font>
      <b/>
      <sz val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Black"/>
      <family val="2"/>
    </font>
    <font>
      <b/>
      <sz val="8"/>
      <color theme="1"/>
      <name val="Arial"/>
      <family val="2"/>
    </font>
    <font>
      <b/>
      <sz val="8"/>
      <name val="Haettenschweiler"/>
      <family val="2"/>
    </font>
    <font>
      <b/>
      <i/>
      <sz val="8"/>
      <name val="Arial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i/>
      <sz val="10"/>
      <name val="Arial"/>
      <family val="2"/>
    </font>
    <font>
      <b/>
      <sz val="9"/>
      <name val="Arial"/>
      <family val="2"/>
    </font>
    <font>
      <sz val="8"/>
      <color rgb="FF000000"/>
      <name val="Arial Narrow"/>
      <family val="2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43" fontId="3" fillId="0" borderId="0" applyFont="0" applyFill="0" applyBorder="0" applyAlignment="0" applyProtection="0"/>
    <xf numFmtId="166" fontId="5" fillId="0" borderId="0"/>
    <xf numFmtId="43" fontId="5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/>
    <xf numFmtId="0" fontId="3" fillId="0" borderId="0"/>
    <xf numFmtId="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</cellStyleXfs>
  <cellXfs count="30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2" borderId="4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4" fillId="2" borderId="4" xfId="0" applyNumberFormat="1" applyFont="1" applyFill="1" applyBorder="1"/>
    <xf numFmtId="49" fontId="4" fillId="2" borderId="2" xfId="0" applyNumberFormat="1" applyFont="1" applyFill="1" applyBorder="1"/>
    <xf numFmtId="39" fontId="4" fillId="2" borderId="2" xfId="0" applyNumberFormat="1" applyFont="1" applyFill="1" applyBorder="1"/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49" fontId="1" fillId="0" borderId="6" xfId="0" applyNumberFormat="1" applyFont="1" applyBorder="1"/>
    <xf numFmtId="49" fontId="1" fillId="0" borderId="0" xfId="0" applyNumberFormat="1" applyFont="1" applyBorder="1"/>
    <xf numFmtId="0" fontId="1" fillId="0" borderId="0" xfId="0" applyNumberFormat="1" applyFont="1" applyBorder="1"/>
    <xf numFmtId="43" fontId="0" fillId="0" borderId="0" xfId="1" applyFont="1" applyBorder="1"/>
    <xf numFmtId="49" fontId="4" fillId="4" borderId="4" xfId="0" applyNumberFormat="1" applyFont="1" applyFill="1" applyBorder="1"/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/>
    </xf>
    <xf numFmtId="0" fontId="0" fillId="0" borderId="0" xfId="0" applyNumberFormat="1" applyBorder="1"/>
    <xf numFmtId="166" fontId="5" fillId="7" borderId="0" xfId="2" applyFill="1" applyBorder="1" applyAlignment="1">
      <alignment vertical="center" wrapText="1"/>
    </xf>
    <xf numFmtId="166" fontId="5" fillId="7" borderId="0" xfId="2" applyFill="1" applyBorder="1"/>
    <xf numFmtId="166" fontId="5" fillId="7" borderId="0" xfId="2" applyFill="1"/>
    <xf numFmtId="166" fontId="5" fillId="0" borderId="0" xfId="2"/>
    <xf numFmtId="166" fontId="7" fillId="7" borderId="6" xfId="2" applyFont="1" applyFill="1" applyBorder="1"/>
    <xf numFmtId="166" fontId="8" fillId="7" borderId="0" xfId="2" applyFont="1" applyFill="1" applyBorder="1" applyAlignment="1" applyProtection="1">
      <alignment horizontal="left"/>
    </xf>
    <xf numFmtId="166" fontId="8" fillId="7" borderId="0" xfId="2" applyFont="1" applyFill="1" applyBorder="1"/>
    <xf numFmtId="166" fontId="9" fillId="7" borderId="0" xfId="2" applyFont="1" applyFill="1" applyBorder="1"/>
    <xf numFmtId="166" fontId="7" fillId="7" borderId="7" xfId="2" applyFont="1" applyFill="1" applyBorder="1"/>
    <xf numFmtId="166" fontId="7" fillId="7" borderId="0" xfId="2" applyFont="1" applyFill="1" applyBorder="1"/>
    <xf numFmtId="49" fontId="8" fillId="8" borderId="13" xfId="2" applyNumberFormat="1" applyFont="1" applyFill="1" applyBorder="1" applyAlignment="1" applyProtection="1">
      <alignment horizontal="center" vertical="center"/>
    </xf>
    <xf numFmtId="49" fontId="8" fillId="7" borderId="0" xfId="2" applyNumberFormat="1" applyFont="1" applyFill="1" applyBorder="1" applyAlignment="1" applyProtection="1">
      <alignment horizontal="center" vertical="center"/>
    </xf>
    <xf numFmtId="49" fontId="10" fillId="7" borderId="0" xfId="2" applyNumberFormat="1" applyFont="1" applyFill="1" applyBorder="1" applyAlignment="1" applyProtection="1">
      <alignment horizontal="center" vertical="center"/>
    </xf>
    <xf numFmtId="166" fontId="9" fillId="7" borderId="7" xfId="2" applyFont="1" applyFill="1" applyBorder="1"/>
    <xf numFmtId="166" fontId="8" fillId="7" borderId="0" xfId="2" applyFont="1" applyFill="1" applyBorder="1" applyAlignment="1" applyProtection="1">
      <alignment horizontal="center"/>
    </xf>
    <xf numFmtId="166" fontId="11" fillId="7" borderId="0" xfId="2" applyFont="1" applyFill="1" applyBorder="1"/>
    <xf numFmtId="166" fontId="11" fillId="7" borderId="7" xfId="2" applyFont="1" applyFill="1" applyBorder="1"/>
    <xf numFmtId="166" fontId="8" fillId="7" borderId="0" xfId="2" applyFont="1" applyFill="1" applyBorder="1" applyAlignment="1" applyProtection="1">
      <alignment horizontal="center" vertical="center"/>
    </xf>
    <xf numFmtId="166" fontId="9" fillId="7" borderId="0" xfId="2" applyFont="1" applyFill="1" applyBorder="1" applyAlignment="1" applyProtection="1">
      <alignment horizontal="left"/>
    </xf>
    <xf numFmtId="166" fontId="9" fillId="7" borderId="7" xfId="2" applyFont="1" applyFill="1" applyBorder="1" applyAlignment="1" applyProtection="1">
      <alignment horizontal="left"/>
    </xf>
    <xf numFmtId="39" fontId="8" fillId="7" borderId="0" xfId="2" applyNumberFormat="1" applyFont="1" applyFill="1" applyBorder="1" applyProtection="1"/>
    <xf numFmtId="166" fontId="13" fillId="7" borderId="0" xfId="2" applyFont="1" applyFill="1" applyBorder="1"/>
    <xf numFmtId="43" fontId="7" fillId="7" borderId="0" xfId="1" applyFont="1" applyFill="1" applyBorder="1"/>
    <xf numFmtId="39" fontId="10" fillId="7" borderId="0" xfId="2" applyNumberFormat="1" applyFont="1" applyFill="1" applyBorder="1" applyProtection="1"/>
    <xf numFmtId="39" fontId="10" fillId="7" borderId="7" xfId="2" applyNumberFormat="1" applyFont="1" applyFill="1" applyBorder="1" applyProtection="1"/>
    <xf numFmtId="166" fontId="10" fillId="7" borderId="0" xfId="2" applyFont="1" applyFill="1" applyBorder="1"/>
    <xf numFmtId="39" fontId="10" fillId="7" borderId="0" xfId="2" applyNumberFormat="1" applyFont="1" applyFill="1" applyBorder="1" applyAlignment="1" applyProtection="1">
      <alignment horizontal="right"/>
    </xf>
    <xf numFmtId="166" fontId="10" fillId="7" borderId="7" xfId="2" applyFont="1" applyFill="1" applyBorder="1"/>
    <xf numFmtId="166" fontId="15" fillId="7" borderId="0" xfId="2" applyFont="1" applyFill="1" applyBorder="1"/>
    <xf numFmtId="39" fontId="7" fillId="7" borderId="0" xfId="2" applyNumberFormat="1" applyFont="1" applyFill="1" applyBorder="1" applyProtection="1"/>
    <xf numFmtId="39" fontId="7" fillId="7" borderId="7" xfId="2" applyNumberFormat="1" applyFont="1" applyFill="1" applyBorder="1" applyProtection="1"/>
    <xf numFmtId="166" fontId="8" fillId="7" borderId="0" xfId="2" applyFont="1" applyFill="1" applyBorder="1" applyAlignment="1">
      <alignment horizontal="right"/>
    </xf>
    <xf numFmtId="166" fontId="7" fillId="7" borderId="1" xfId="2" applyFont="1" applyFill="1" applyBorder="1"/>
    <xf numFmtId="39" fontId="7" fillId="7" borderId="1" xfId="2" applyNumberFormat="1" applyFont="1" applyFill="1" applyBorder="1" applyProtection="1"/>
    <xf numFmtId="166" fontId="7" fillId="7" borderId="8" xfId="2" applyFont="1" applyFill="1" applyBorder="1"/>
    <xf numFmtId="43" fontId="7" fillId="7" borderId="0" xfId="3" applyFont="1" applyFill="1" applyBorder="1"/>
    <xf numFmtId="166" fontId="9" fillId="10" borderId="10" xfId="2" applyFont="1" applyFill="1" applyBorder="1" applyAlignment="1">
      <alignment horizontal="center" vertical="center"/>
    </xf>
    <xf numFmtId="4" fontId="8" fillId="7" borderId="0" xfId="2" applyNumberFormat="1" applyFont="1" applyFill="1" applyBorder="1" applyProtection="1"/>
    <xf numFmtId="166" fontId="8" fillId="7" borderId="3" xfId="2" applyFont="1" applyFill="1" applyBorder="1" applyAlignment="1" applyProtection="1">
      <alignment horizontal="left"/>
    </xf>
    <xf numFmtId="166" fontId="7" fillId="7" borderId="3" xfId="2" applyFont="1" applyFill="1" applyBorder="1"/>
    <xf numFmtId="4" fontId="8" fillId="7" borderId="3" xfId="2" applyNumberFormat="1" applyFont="1" applyFill="1" applyBorder="1" applyAlignment="1" applyProtection="1">
      <alignment horizontal="right"/>
    </xf>
    <xf numFmtId="39" fontId="7" fillId="7" borderId="9" xfId="2" applyNumberFormat="1" applyFont="1" applyFill="1" applyBorder="1" applyProtection="1"/>
    <xf numFmtId="166" fontId="8" fillId="7" borderId="1" xfId="2" applyFont="1" applyFill="1" applyBorder="1" applyAlignment="1">
      <alignment horizontal="center"/>
    </xf>
    <xf numFmtId="166" fontId="7" fillId="7" borderId="11" xfId="2" applyFont="1" applyFill="1" applyBorder="1"/>
    <xf numFmtId="166" fontId="9" fillId="7" borderId="1" xfId="2" applyFont="1" applyFill="1" applyBorder="1" applyAlignment="1" applyProtection="1">
      <alignment horizontal="center"/>
    </xf>
    <xf numFmtId="166" fontId="9" fillId="7" borderId="1" xfId="2" applyFont="1" applyFill="1" applyBorder="1"/>
    <xf numFmtId="39" fontId="9" fillId="7" borderId="1" xfId="2" applyNumberFormat="1" applyFont="1" applyFill="1" applyBorder="1" applyAlignment="1" applyProtection="1">
      <alignment horizontal="left"/>
    </xf>
    <xf numFmtId="39" fontId="9" fillId="7" borderId="8" xfId="2" applyNumberFormat="1" applyFont="1" applyFill="1" applyBorder="1" applyProtection="1"/>
    <xf numFmtId="39" fontId="9" fillId="7" borderId="0" xfId="2" applyNumberFormat="1" applyFont="1" applyFill="1" applyBorder="1" applyProtection="1"/>
    <xf numFmtId="166" fontId="7" fillId="7" borderId="0" xfId="2" applyFont="1" applyFill="1"/>
    <xf numFmtId="43" fontId="5" fillId="7" borderId="0" xfId="1" applyFont="1" applyFill="1" applyBorder="1"/>
    <xf numFmtId="4" fontId="14" fillId="7" borderId="0" xfId="2" applyNumberFormat="1" applyFont="1" applyFill="1" applyBorder="1" applyProtection="1"/>
    <xf numFmtId="43" fontId="0" fillId="0" borderId="0" xfId="1" applyFont="1"/>
    <xf numFmtId="166" fontId="8" fillId="7" borderId="6" xfId="2" applyFont="1" applyFill="1" applyBorder="1" applyAlignment="1" applyProtection="1">
      <alignment horizontal="left"/>
    </xf>
    <xf numFmtId="166" fontId="8" fillId="7" borderId="6" xfId="2" applyFont="1" applyFill="1" applyBorder="1" applyAlignment="1" applyProtection="1">
      <alignment horizontal="center"/>
    </xf>
    <xf numFmtId="166" fontId="8" fillId="8" borderId="15" xfId="2" applyFont="1" applyFill="1" applyBorder="1" applyAlignment="1" applyProtection="1">
      <alignment horizontal="center" vertical="center"/>
    </xf>
    <xf numFmtId="166" fontId="8" fillId="2" borderId="15" xfId="2" applyFont="1" applyFill="1" applyBorder="1" applyAlignment="1" applyProtection="1">
      <alignment horizontal="center" vertical="center"/>
    </xf>
    <xf numFmtId="49" fontId="2" fillId="0" borderId="6" xfId="0" applyNumberFormat="1" applyFont="1" applyBorder="1"/>
    <xf numFmtId="49" fontId="2" fillId="0" borderId="0" xfId="0" applyNumberFormat="1" applyFont="1" applyBorder="1"/>
    <xf numFmtId="166" fontId="5" fillId="0" borderId="0" xfId="2" applyBorder="1"/>
    <xf numFmtId="166" fontId="10" fillId="7" borderId="6" xfId="2" applyFont="1" applyFill="1" applyBorder="1"/>
    <xf numFmtId="166" fontId="18" fillId="7" borderId="6" xfId="2" applyFont="1" applyFill="1" applyBorder="1"/>
    <xf numFmtId="166" fontId="8" fillId="7" borderId="12" xfId="2" applyFont="1" applyFill="1" applyBorder="1" applyAlignment="1" applyProtection="1">
      <alignment horizontal="left"/>
    </xf>
    <xf numFmtId="166" fontId="9" fillId="7" borderId="11" xfId="2" applyFont="1" applyFill="1" applyBorder="1" applyAlignment="1" applyProtection="1">
      <alignment horizontal="center"/>
    </xf>
    <xf numFmtId="43" fontId="12" fillId="8" borderId="13" xfId="1" applyFont="1" applyFill="1" applyBorder="1" applyAlignment="1" applyProtection="1">
      <alignment horizontal="right"/>
    </xf>
    <xf numFmtId="43" fontId="2" fillId="0" borderId="0" xfId="1" applyFont="1" applyBorder="1"/>
    <xf numFmtId="49" fontId="8" fillId="8" borderId="15" xfId="2" applyNumberFormat="1" applyFont="1" applyFill="1" applyBorder="1" applyAlignment="1" applyProtection="1">
      <alignment horizontal="center" vertical="center"/>
    </xf>
    <xf numFmtId="166" fontId="5" fillId="0" borderId="1" xfId="2" applyBorder="1"/>
    <xf numFmtId="166" fontId="8" fillId="9" borderId="10" xfId="2" applyFont="1" applyFill="1" applyBorder="1" applyAlignment="1" applyProtection="1">
      <alignment horizontal="center" vertical="center"/>
    </xf>
    <xf numFmtId="166" fontId="16" fillId="2" borderId="10" xfId="2" applyFont="1" applyFill="1" applyBorder="1" applyAlignment="1" applyProtection="1">
      <alignment horizontal="center"/>
    </xf>
    <xf numFmtId="43" fontId="7" fillId="7" borderId="1" xfId="1" applyFont="1" applyFill="1" applyBorder="1"/>
    <xf numFmtId="166" fontId="18" fillId="7" borderId="11" xfId="2" applyFont="1" applyFill="1" applyBorder="1"/>
    <xf numFmtId="166" fontId="9" fillId="7" borderId="8" xfId="2" applyFont="1" applyFill="1" applyBorder="1" applyAlignment="1" applyProtection="1">
      <alignment horizontal="left"/>
    </xf>
    <xf numFmtId="39" fontId="12" fillId="8" borderId="13" xfId="2" applyNumberFormat="1" applyFont="1" applyFill="1" applyBorder="1" applyProtection="1"/>
    <xf numFmtId="49" fontId="4" fillId="4" borderId="2" xfId="0" applyNumberFormat="1" applyFont="1" applyFill="1" applyBorder="1"/>
    <xf numFmtId="39" fontId="19" fillId="0" borderId="0" xfId="0" applyNumberFormat="1" applyFont="1"/>
    <xf numFmtId="166" fontId="8" fillId="8" borderId="10" xfId="2" applyFont="1" applyFill="1" applyBorder="1" applyAlignment="1" applyProtection="1">
      <alignment horizontal="center" vertical="center"/>
    </xf>
    <xf numFmtId="0" fontId="21" fillId="0" borderId="0" xfId="0" applyNumberFormat="1" applyFont="1"/>
    <xf numFmtId="39" fontId="1" fillId="0" borderId="0" xfId="0" applyNumberFormat="1" applyFont="1" applyBorder="1"/>
    <xf numFmtId="166" fontId="22" fillId="7" borderId="6" xfId="2" applyFont="1" applyFill="1" applyBorder="1"/>
    <xf numFmtId="0" fontId="0" fillId="0" borderId="0" xfId="0"/>
    <xf numFmtId="39" fontId="11" fillId="7" borderId="0" xfId="2" applyNumberFormat="1" applyFont="1" applyFill="1" applyBorder="1" applyProtection="1"/>
    <xf numFmtId="166" fontId="8" fillId="2" borderId="10" xfId="2" applyFont="1" applyFill="1" applyBorder="1" applyAlignment="1" applyProtection="1">
      <alignment horizontal="center" vertical="center"/>
    </xf>
    <xf numFmtId="39" fontId="2" fillId="2" borderId="2" xfId="0" applyNumberFormat="1" applyFont="1" applyFill="1" applyBorder="1"/>
    <xf numFmtId="164" fontId="0" fillId="0" borderId="0" xfId="0" applyNumberFormat="1"/>
    <xf numFmtId="49" fontId="8" fillId="8" borderId="10" xfId="2" applyNumberFormat="1" applyFont="1" applyFill="1" applyBorder="1" applyAlignment="1" applyProtection="1">
      <alignment horizontal="center" vertical="center"/>
    </xf>
    <xf numFmtId="39" fontId="2" fillId="2" borderId="5" xfId="0" applyNumberFormat="1" applyFont="1" applyFill="1" applyBorder="1"/>
    <xf numFmtId="167" fontId="1" fillId="0" borderId="0" xfId="0" applyNumberFormat="1" applyFont="1" applyBorder="1" applyAlignment="1">
      <alignment horizontal="center"/>
    </xf>
    <xf numFmtId="43" fontId="5" fillId="7" borderId="0" xfId="1" applyNumberFormat="1" applyFont="1" applyFill="1" applyBorder="1"/>
    <xf numFmtId="0" fontId="17" fillId="0" borderId="0" xfId="0" applyNumberFormat="1" applyFont="1" applyBorder="1"/>
    <xf numFmtId="43" fontId="0" fillId="0" borderId="0" xfId="0" applyNumberFormat="1" applyBorder="1"/>
    <xf numFmtId="43" fontId="5" fillId="0" borderId="0" xfId="1" applyFont="1"/>
    <xf numFmtId="39" fontId="23" fillId="8" borderId="10" xfId="2" applyNumberFormat="1" applyFont="1" applyFill="1" applyBorder="1" applyProtection="1"/>
    <xf numFmtId="49" fontId="2" fillId="0" borderId="0" xfId="0" applyNumberFormat="1" applyFont="1"/>
    <xf numFmtId="43" fontId="5" fillId="7" borderId="0" xfId="1" applyFont="1" applyFill="1"/>
    <xf numFmtId="49" fontId="24" fillId="0" borderId="6" xfId="0" applyNumberFormat="1" applyFont="1" applyBorder="1"/>
    <xf numFmtId="169" fontId="23" fillId="8" borderId="14" xfId="1" applyNumberFormat="1" applyFont="1" applyFill="1" applyBorder="1" applyProtection="1"/>
    <xf numFmtId="0" fontId="0" fillId="0" borderId="0" xfId="0" applyNumberFormat="1" applyAlignment="1">
      <alignment horizontal="center"/>
    </xf>
    <xf numFmtId="167" fontId="4" fillId="4" borderId="2" xfId="0" applyNumberFormat="1" applyFont="1" applyFill="1" applyBorder="1" applyAlignment="1">
      <alignment horizontal="center"/>
    </xf>
    <xf numFmtId="43" fontId="4" fillId="4" borderId="2" xfId="1" applyFont="1" applyFill="1" applyBorder="1" applyAlignment="1">
      <alignment horizontal="center"/>
    </xf>
    <xf numFmtId="165" fontId="25" fillId="5" borderId="2" xfId="0" applyNumberFormat="1" applyFont="1" applyFill="1" applyBorder="1"/>
    <xf numFmtId="39" fontId="4" fillId="4" borderId="2" xfId="0" applyNumberFormat="1" applyFont="1" applyFill="1" applyBorder="1"/>
    <xf numFmtId="39" fontId="4" fillId="4" borderId="5" xfId="0" applyNumberFormat="1" applyFont="1" applyFill="1" applyBorder="1"/>
    <xf numFmtId="166" fontId="8" fillId="7" borderId="6" xfId="2" applyFont="1" applyFill="1" applyBorder="1"/>
    <xf numFmtId="49" fontId="0" fillId="0" borderId="0" xfId="0" applyNumberFormat="1" applyAlignment="1">
      <alignment horizontal="center"/>
    </xf>
    <xf numFmtId="49" fontId="1" fillId="0" borderId="0" xfId="0" applyNumberFormat="1" applyFont="1"/>
    <xf numFmtId="0" fontId="17" fillId="0" borderId="10" xfId="0" applyNumberFormat="1" applyFont="1" applyBorder="1" applyAlignment="1">
      <alignment horizontal="center"/>
    </xf>
    <xf numFmtId="44" fontId="17" fillId="4" borderId="2" xfId="0" applyNumberFormat="1" applyFont="1" applyFill="1" applyBorder="1"/>
    <xf numFmtId="44" fontId="17" fillId="4" borderId="5" xfId="0" applyNumberFormat="1" applyFont="1" applyFill="1" applyBorder="1"/>
    <xf numFmtId="0" fontId="0" fillId="0" borderId="6" xfId="0" applyNumberFormat="1" applyBorder="1"/>
    <xf numFmtId="0" fontId="0" fillId="0" borderId="0" xfId="0" applyNumberFormat="1" applyBorder="1" applyAlignment="1">
      <alignment horizontal="center"/>
    </xf>
    <xf numFmtId="0" fontId="0" fillId="0" borderId="7" xfId="0" applyNumberFormat="1" applyBorder="1"/>
    <xf numFmtId="44" fontId="0" fillId="0" borderId="0" xfId="0" applyNumberFormat="1" applyBorder="1"/>
    <xf numFmtId="0" fontId="0" fillId="0" borderId="11" xfId="0" applyNumberFormat="1" applyBorder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8" xfId="0" applyNumberFormat="1" applyBorder="1"/>
    <xf numFmtId="170" fontId="0" fillId="0" borderId="0" xfId="0" applyNumberFormat="1" applyBorder="1"/>
    <xf numFmtId="170" fontId="17" fillId="4" borderId="2" xfId="0" applyNumberFormat="1" applyFont="1" applyFill="1" applyBorder="1"/>
    <xf numFmtId="170" fontId="17" fillId="4" borderId="5" xfId="0" applyNumberFormat="1" applyFont="1" applyFill="1" applyBorder="1"/>
    <xf numFmtId="0" fontId="17" fillId="4" borderId="10" xfId="0" applyNumberFormat="1" applyFont="1" applyFill="1" applyBorder="1" applyAlignment="1">
      <alignment horizontal="center"/>
    </xf>
    <xf numFmtId="169" fontId="17" fillId="4" borderId="2" xfId="0" applyNumberFormat="1" applyFont="1" applyFill="1" applyBorder="1"/>
    <xf numFmtId="44" fontId="17" fillId="4" borderId="5" xfId="1" applyNumberFormat="1" applyFont="1" applyFill="1" applyBorder="1"/>
    <xf numFmtId="49" fontId="4" fillId="2" borderId="12" xfId="0" applyNumberFormat="1" applyFont="1" applyFill="1" applyBorder="1"/>
    <xf numFmtId="49" fontId="4" fillId="2" borderId="3" xfId="0" applyNumberFormat="1" applyFont="1" applyFill="1" applyBorder="1"/>
    <xf numFmtId="39" fontId="4" fillId="2" borderId="3" xfId="0" applyNumberFormat="1" applyFont="1" applyFill="1" applyBorder="1"/>
    <xf numFmtId="49" fontId="4" fillId="2" borderId="17" xfId="0" applyNumberFormat="1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0" fontId="1" fillId="0" borderId="6" xfId="0" applyNumberFormat="1" applyFont="1" applyBorder="1"/>
    <xf numFmtId="0" fontId="1" fillId="0" borderId="11" xfId="0" applyNumberFormat="1" applyFont="1" applyBorder="1"/>
    <xf numFmtId="0" fontId="1" fillId="0" borderId="1" xfId="0" applyNumberFormat="1" applyFont="1" applyBorder="1"/>
    <xf numFmtId="49" fontId="1" fillId="11" borderId="4" xfId="0" applyNumberFormat="1" applyFont="1" applyFill="1" applyBorder="1"/>
    <xf numFmtId="49" fontId="1" fillId="11" borderId="2" xfId="0" applyNumberFormat="1" applyFont="1" applyFill="1" applyBorder="1"/>
    <xf numFmtId="39" fontId="1" fillId="11" borderId="2" xfId="0" applyNumberFormat="1" applyFont="1" applyFill="1" applyBorder="1"/>
    <xf numFmtId="0" fontId="17" fillId="0" borderId="6" xfId="0" applyNumberFormat="1" applyFont="1" applyBorder="1"/>
    <xf numFmtId="0" fontId="17" fillId="0" borderId="0" xfId="0" applyNumberFormat="1" applyFont="1" applyBorder="1" applyAlignment="1">
      <alignment horizontal="center"/>
    </xf>
    <xf numFmtId="170" fontId="0" fillId="0" borderId="0" xfId="0" applyNumberFormat="1"/>
    <xf numFmtId="44" fontId="0" fillId="0" borderId="0" xfId="0" applyNumberFormat="1"/>
    <xf numFmtId="44" fontId="23" fillId="8" borderId="14" xfId="1" applyNumberFormat="1" applyFont="1" applyFill="1" applyBorder="1" applyProtection="1"/>
    <xf numFmtId="49" fontId="4" fillId="3" borderId="19" xfId="0" applyNumberFormat="1" applyFont="1" applyFill="1" applyBorder="1"/>
    <xf numFmtId="49" fontId="4" fillId="3" borderId="20" xfId="0" applyNumberFormat="1" applyFont="1" applyFill="1" applyBorder="1"/>
    <xf numFmtId="39" fontId="4" fillId="3" borderId="20" xfId="0" applyNumberFormat="1" applyFont="1" applyFill="1" applyBorder="1"/>
    <xf numFmtId="0" fontId="17" fillId="0" borderId="11" xfId="0" applyNumberFormat="1" applyFont="1" applyBorder="1"/>
    <xf numFmtId="0" fontId="17" fillId="0" borderId="1" xfId="0" applyNumberFormat="1" applyFont="1" applyBorder="1" applyAlignment="1">
      <alignment horizontal="center"/>
    </xf>
    <xf numFmtId="0" fontId="17" fillId="0" borderId="1" xfId="0" applyNumberFormat="1" applyFont="1" applyBorder="1"/>
    <xf numFmtId="39" fontId="2" fillId="0" borderId="0" xfId="0" applyNumberFormat="1" applyFont="1" applyFill="1" applyBorder="1"/>
    <xf numFmtId="39" fontId="12" fillId="8" borderId="10" xfId="2" applyNumberFormat="1" applyFont="1" applyFill="1" applyBorder="1" applyProtection="1"/>
    <xf numFmtId="165" fontId="27" fillId="5" borderId="5" xfId="0" applyNumberFormat="1" applyFont="1" applyFill="1" applyBorder="1"/>
    <xf numFmtId="0" fontId="0" fillId="0" borderId="0" xfId="0" applyBorder="1"/>
    <xf numFmtId="0" fontId="0" fillId="0" borderId="1" xfId="0" applyBorder="1"/>
    <xf numFmtId="43" fontId="21" fillId="0" borderId="0" xfId="1" applyFont="1" applyBorder="1"/>
    <xf numFmtId="49" fontId="1" fillId="0" borderId="0" xfId="0" applyNumberFormat="1" applyFont="1" applyBorder="1" applyAlignment="1">
      <alignment horizontal="right"/>
    </xf>
    <xf numFmtId="44" fontId="14" fillId="0" borderId="7" xfId="0" applyNumberFormat="1" applyFont="1" applyBorder="1"/>
    <xf numFmtId="4" fontId="0" fillId="0" borderId="0" xfId="0" applyNumberFormat="1"/>
    <xf numFmtId="168" fontId="0" fillId="0" borderId="0" xfId="0" applyNumberFormat="1"/>
    <xf numFmtId="43" fontId="4" fillId="4" borderId="5" xfId="1" applyFont="1" applyFill="1" applyBorder="1" applyAlignment="1">
      <alignment horizontal="center"/>
    </xf>
    <xf numFmtId="39" fontId="4" fillId="2" borderId="5" xfId="0" applyNumberFormat="1" applyFont="1" applyFill="1" applyBorder="1"/>
    <xf numFmtId="39" fontId="4" fillId="2" borderId="9" xfId="0" applyNumberFormat="1" applyFont="1" applyFill="1" applyBorder="1"/>
    <xf numFmtId="39" fontId="4" fillId="3" borderId="21" xfId="0" applyNumberFormat="1" applyFont="1" applyFill="1" applyBorder="1"/>
    <xf numFmtId="39" fontId="2" fillId="0" borderId="0" xfId="0" applyNumberFormat="1" applyFont="1" applyBorder="1"/>
    <xf numFmtId="39" fontId="2" fillId="0" borderId="7" xfId="0" applyNumberFormat="1" applyFont="1" applyBorder="1"/>
    <xf numFmtId="39" fontId="2" fillId="0" borderId="1" xfId="0" applyNumberFormat="1" applyFont="1" applyBorder="1"/>
    <xf numFmtId="39" fontId="1" fillId="0" borderId="7" xfId="0" applyNumberFormat="1" applyFont="1" applyBorder="1"/>
    <xf numFmtId="39" fontId="2" fillId="0" borderId="8" xfId="0" applyNumberFormat="1" applyFont="1" applyBorder="1"/>
    <xf numFmtId="167" fontId="2" fillId="0" borderId="0" xfId="0" applyNumberFormat="1" applyFont="1" applyBorder="1" applyAlignment="1">
      <alignment horizontal="center"/>
    </xf>
    <xf numFmtId="44" fontId="0" fillId="0" borderId="1" xfId="0" applyNumberFormat="1" applyBorder="1"/>
    <xf numFmtId="49" fontId="1" fillId="0" borderId="12" xfId="0" applyNumberFormat="1" applyFont="1" applyBorder="1"/>
    <xf numFmtId="39" fontId="2" fillId="0" borderId="3" xfId="0" applyNumberFormat="1" applyFont="1" applyBorder="1"/>
    <xf numFmtId="39" fontId="2" fillId="0" borderId="9" xfId="0" applyNumberFormat="1" applyFont="1" applyBorder="1"/>
    <xf numFmtId="39" fontId="2" fillId="0" borderId="2" xfId="0" applyNumberFormat="1" applyFont="1" applyBorder="1"/>
    <xf numFmtId="49" fontId="1" fillId="0" borderId="4" xfId="0" applyNumberFormat="1" applyFont="1" applyBorder="1"/>
    <xf numFmtId="39" fontId="2" fillId="0" borderId="5" xfId="0" applyNumberFormat="1" applyFont="1" applyBorder="1"/>
    <xf numFmtId="49" fontId="4" fillId="4" borderId="1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/>
    <xf numFmtId="39" fontId="1" fillId="0" borderId="3" xfId="0" applyNumberFormat="1" applyFont="1" applyBorder="1"/>
    <xf numFmtId="39" fontId="1" fillId="0" borderId="9" xfId="0" applyNumberFormat="1" applyFont="1" applyBorder="1"/>
    <xf numFmtId="166" fontId="8" fillId="7" borderId="3" xfId="2" applyFont="1" applyFill="1" applyBorder="1"/>
    <xf numFmtId="166" fontId="9" fillId="7" borderId="3" xfId="2" applyFont="1" applyFill="1" applyBorder="1"/>
    <xf numFmtId="166" fontId="7" fillId="7" borderId="9" xfId="2" applyFont="1" applyFill="1" applyBorder="1"/>
    <xf numFmtId="0" fontId="0" fillId="0" borderId="0" xfId="0" applyNumberFormat="1" applyAlignment="1">
      <alignment horizontal="left"/>
    </xf>
    <xf numFmtId="39" fontId="4" fillId="12" borderId="0" xfId="0" applyNumberFormat="1" applyFont="1" applyFill="1" applyBorder="1"/>
    <xf numFmtId="49" fontId="1" fillId="0" borderId="2" xfId="0" applyNumberFormat="1" applyFont="1" applyBorder="1"/>
    <xf numFmtId="49" fontId="1" fillId="0" borderId="11" xfId="0" applyNumberFormat="1" applyFont="1" applyBorder="1"/>
    <xf numFmtId="49" fontId="1" fillId="0" borderId="1" xfId="0" applyNumberFormat="1" applyFont="1" applyBorder="1"/>
    <xf numFmtId="43" fontId="21" fillId="0" borderId="7" xfId="1" applyFont="1" applyBorder="1"/>
    <xf numFmtId="39" fontId="2" fillId="0" borderId="0" xfId="0" applyNumberFormat="1" applyFont="1"/>
    <xf numFmtId="0" fontId="3" fillId="2" borderId="4" xfId="4" applyFill="1" applyBorder="1" applyAlignment="1">
      <alignment horizontal="center"/>
    </xf>
    <xf numFmtId="17" fontId="3" fillId="2" borderId="5" xfId="4" applyNumberFormat="1" applyFill="1" applyBorder="1"/>
    <xf numFmtId="0" fontId="3" fillId="0" borderId="0" xfId="4"/>
    <xf numFmtId="41" fontId="0" fillId="0" borderId="0" xfId="5" applyFont="1"/>
    <xf numFmtId="0" fontId="3" fillId="0" borderId="0" xfId="4" applyFill="1"/>
    <xf numFmtId="0" fontId="3" fillId="13" borderId="0" xfId="4" applyFill="1"/>
    <xf numFmtId="41" fontId="0" fillId="13" borderId="0" xfId="5" applyFont="1" applyFill="1"/>
    <xf numFmtId="0" fontId="3" fillId="14" borderId="0" xfId="4" applyFill="1" applyAlignment="1">
      <alignment wrapText="1"/>
    </xf>
    <xf numFmtId="41" fontId="0" fillId="14" borderId="0" xfId="5" applyFont="1" applyFill="1"/>
    <xf numFmtId="0" fontId="28" fillId="15" borderId="6" xfId="4" applyFont="1" applyFill="1" applyBorder="1" applyAlignment="1">
      <alignment horizontal="center" vertical="center"/>
    </xf>
    <xf numFmtId="0" fontId="28" fillId="15" borderId="0" xfId="4" applyFont="1" applyFill="1" applyBorder="1" applyAlignment="1">
      <alignment horizontal="center" vertical="center"/>
    </xf>
    <xf numFmtId="0" fontId="28" fillId="15" borderId="0" xfId="4" applyFont="1" applyFill="1" applyBorder="1" applyAlignment="1">
      <alignment horizontal="center" vertical="center" wrapText="1"/>
    </xf>
    <xf numFmtId="0" fontId="28" fillId="15" borderId="7" xfId="4" applyFont="1" applyFill="1" applyBorder="1" applyAlignment="1">
      <alignment horizontal="center" vertical="center"/>
    </xf>
    <xf numFmtId="0" fontId="3" fillId="0" borderId="6" xfId="4" applyBorder="1"/>
    <xf numFmtId="0" fontId="3" fillId="0" borderId="0" xfId="4" applyBorder="1"/>
    <xf numFmtId="41" fontId="0" fillId="0" borderId="0" xfId="5" applyFont="1" applyBorder="1"/>
    <xf numFmtId="41" fontId="0" fillId="0" borderId="7" xfId="5" applyFont="1" applyBorder="1"/>
    <xf numFmtId="0" fontId="3" fillId="0" borderId="11" xfId="4" applyBorder="1"/>
    <xf numFmtId="0" fontId="3" fillId="0" borderId="1" xfId="4" applyBorder="1"/>
    <xf numFmtId="0" fontId="3" fillId="13" borderId="1" xfId="4" applyFill="1" applyBorder="1"/>
    <xf numFmtId="41" fontId="0" fillId="13" borderId="1" xfId="5" applyFont="1" applyFill="1" applyBorder="1"/>
    <xf numFmtId="41" fontId="0" fillId="13" borderId="8" xfId="5" applyFont="1" applyFill="1" applyBorder="1"/>
    <xf numFmtId="0" fontId="3" fillId="14" borderId="0" xfId="4" applyFill="1"/>
    <xf numFmtId="41" fontId="30" fillId="14" borderId="0" xfId="5" applyFont="1" applyFill="1" applyAlignment="1">
      <alignment horizontal="center" vertical="center" wrapText="1"/>
    </xf>
    <xf numFmtId="0" fontId="3" fillId="2" borderId="0" xfId="4" applyFill="1" applyAlignment="1">
      <alignment horizontal="center"/>
    </xf>
    <xf numFmtId="17" fontId="3" fillId="2" borderId="0" xfId="4" applyNumberFormat="1" applyFill="1"/>
    <xf numFmtId="0" fontId="3" fillId="0" borderId="13" xfId="4" applyBorder="1"/>
    <xf numFmtId="4" fontId="3" fillId="0" borderId="13" xfId="4" applyNumberFormat="1" applyBorder="1"/>
    <xf numFmtId="9" fontId="3" fillId="0" borderId="13" xfId="4" applyNumberFormat="1" applyBorder="1"/>
    <xf numFmtId="43" fontId="0" fillId="0" borderId="0" xfId="61" applyFont="1"/>
    <xf numFmtId="9" fontId="0" fillId="0" borderId="13" xfId="60" applyFont="1" applyBorder="1"/>
    <xf numFmtId="43" fontId="3" fillId="0" borderId="13" xfId="61" applyFont="1" applyBorder="1"/>
    <xf numFmtId="43" fontId="14" fillId="0" borderId="7" xfId="0" applyNumberFormat="1" applyFont="1" applyBorder="1"/>
    <xf numFmtId="170" fontId="1" fillId="0" borderId="7" xfId="0" applyNumberFormat="1" applyFont="1" applyBorder="1"/>
    <xf numFmtId="0" fontId="26" fillId="4" borderId="10" xfId="0" applyNumberFormat="1" applyFont="1" applyFill="1" applyBorder="1" applyAlignment="1">
      <alignment horizontal="center"/>
    </xf>
    <xf numFmtId="49" fontId="2" fillId="0" borderId="11" xfId="0" applyNumberFormat="1" applyFont="1" applyBorder="1"/>
    <xf numFmtId="167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43" fontId="3" fillId="0" borderId="0" xfId="4" applyNumberFormat="1"/>
    <xf numFmtId="39" fontId="23" fillId="9" borderId="10" xfId="2" applyNumberFormat="1" applyFont="1" applyFill="1" applyBorder="1" applyProtection="1"/>
    <xf numFmtId="0" fontId="21" fillId="0" borderId="0" xfId="0" applyNumberFormat="1" applyFont="1" applyBorder="1"/>
    <xf numFmtId="0" fontId="21" fillId="0" borderId="7" xfId="0" applyNumberFormat="1" applyFont="1" applyBorder="1"/>
    <xf numFmtId="43" fontId="21" fillId="0" borderId="7" xfId="0" applyNumberFormat="1" applyFont="1" applyBorder="1"/>
    <xf numFmtId="0" fontId="21" fillId="0" borderId="1" xfId="0" applyNumberFormat="1" applyFont="1" applyBorder="1"/>
    <xf numFmtId="43" fontId="21" fillId="0" borderId="8" xfId="0" applyNumberFormat="1" applyFont="1" applyBorder="1"/>
    <xf numFmtId="49" fontId="1" fillId="0" borderId="12" xfId="0" applyNumberFormat="1" applyFont="1" applyBorder="1" applyAlignment="1">
      <alignment horizontal="center"/>
    </xf>
    <xf numFmtId="165" fontId="4" fillId="5" borderId="4" xfId="0" applyNumberFormat="1" applyFont="1" applyFill="1" applyBorder="1" applyAlignment="1">
      <alignment horizontal="center"/>
    </xf>
    <xf numFmtId="0" fontId="20" fillId="0" borderId="6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43" fontId="0" fillId="0" borderId="0" xfId="4" applyNumberFormat="1" applyFont="1"/>
    <xf numFmtId="0" fontId="0" fillId="0" borderId="0" xfId="4" applyFont="1"/>
    <xf numFmtId="49" fontId="32" fillId="0" borderId="0" xfId="0" applyNumberFormat="1" applyFont="1"/>
    <xf numFmtId="39" fontId="32" fillId="0" borderId="0" xfId="0" applyNumberFormat="1" applyFont="1"/>
    <xf numFmtId="39" fontId="32" fillId="0" borderId="1" xfId="0" applyNumberFormat="1" applyFont="1" applyBorder="1"/>
    <xf numFmtId="49" fontId="1" fillId="16" borderId="4" xfId="0" applyNumberFormat="1" applyFont="1" applyFill="1" applyBorder="1" applyAlignment="1">
      <alignment horizontal="center"/>
    </xf>
    <xf numFmtId="39" fontId="2" fillId="16" borderId="2" xfId="0" applyNumberFormat="1" applyFont="1" applyFill="1" applyBorder="1"/>
    <xf numFmtId="39" fontId="2" fillId="16" borderId="5" xfId="0" applyNumberFormat="1" applyFont="1" applyFill="1" applyBorder="1"/>
    <xf numFmtId="49" fontId="1" fillId="2" borderId="5" xfId="0" applyNumberFormat="1" applyFont="1" applyFill="1" applyBorder="1" applyAlignment="1">
      <alignment horizontal="center"/>
    </xf>
    <xf numFmtId="39" fontId="1" fillId="11" borderId="5" xfId="0" applyNumberFormat="1" applyFont="1" applyFill="1" applyBorder="1"/>
    <xf numFmtId="39" fontId="2" fillId="0" borderId="7" xfId="0" applyNumberFormat="1" applyFont="1" applyFill="1" applyBorder="1"/>
    <xf numFmtId="43" fontId="0" fillId="0" borderId="7" xfId="1" applyFont="1" applyBorder="1"/>
    <xf numFmtId="0" fontId="0" fillId="0" borderId="7" xfId="0" applyBorder="1"/>
    <xf numFmtId="0" fontId="0" fillId="0" borderId="8" xfId="0" applyBorder="1"/>
    <xf numFmtId="49" fontId="4" fillId="16" borderId="4" xfId="0" applyNumberFormat="1" applyFont="1" applyFill="1" applyBorder="1" applyAlignment="1">
      <alignment horizontal="center"/>
    </xf>
    <xf numFmtId="49" fontId="4" fillId="16" borderId="2" xfId="0" applyNumberFormat="1" applyFont="1" applyFill="1" applyBorder="1" applyAlignment="1">
      <alignment horizontal="center"/>
    </xf>
    <xf numFmtId="49" fontId="4" fillId="16" borderId="5" xfId="0" applyNumberFormat="1" applyFont="1" applyFill="1" applyBorder="1" applyAlignment="1">
      <alignment horizontal="center"/>
    </xf>
    <xf numFmtId="39" fontId="1" fillId="0" borderId="2" xfId="0" applyNumberFormat="1" applyFont="1" applyBorder="1"/>
    <xf numFmtId="39" fontId="1" fillId="0" borderId="5" xfId="0" applyNumberFormat="1" applyFont="1" applyBorder="1"/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7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3" fontId="3" fillId="0" borderId="0" xfId="1"/>
    <xf numFmtId="43" fontId="33" fillId="0" borderId="0" xfId="1" applyFont="1"/>
    <xf numFmtId="0" fontId="3" fillId="0" borderId="12" xfId="4" applyBorder="1" applyAlignment="1">
      <alignment horizontal="center" vertical="center" wrapText="1"/>
    </xf>
    <xf numFmtId="0" fontId="3" fillId="0" borderId="3" xfId="4" applyBorder="1" applyAlignment="1">
      <alignment horizontal="center" vertical="center" wrapText="1"/>
    </xf>
    <xf numFmtId="0" fontId="3" fillId="0" borderId="9" xfId="4" applyBorder="1" applyAlignment="1">
      <alignment horizontal="center" vertical="center" wrapText="1"/>
    </xf>
    <xf numFmtId="0" fontId="3" fillId="0" borderId="6" xfId="4" applyBorder="1" applyAlignment="1">
      <alignment horizontal="center" vertical="center" wrapText="1"/>
    </xf>
    <xf numFmtId="0" fontId="3" fillId="0" borderId="0" xfId="4" applyBorder="1" applyAlignment="1">
      <alignment horizontal="center" vertical="center" wrapText="1"/>
    </xf>
    <xf numFmtId="0" fontId="3" fillId="0" borderId="7" xfId="4" applyBorder="1" applyAlignment="1">
      <alignment horizontal="center" vertical="center" wrapText="1"/>
    </xf>
    <xf numFmtId="0" fontId="29" fillId="14" borderId="0" xfId="4" applyFont="1" applyFill="1" applyAlignment="1">
      <alignment horizontal="center" vertical="center" wrapText="1"/>
    </xf>
    <xf numFmtId="166" fontId="6" fillId="6" borderId="4" xfId="2" applyFont="1" applyFill="1" applyBorder="1" applyAlignment="1">
      <alignment horizontal="center" vertical="center" wrapText="1"/>
    </xf>
    <xf numFmtId="166" fontId="6" fillId="6" borderId="2" xfId="2" applyFont="1" applyFill="1" applyBorder="1" applyAlignment="1">
      <alignment horizontal="center" vertical="center" wrapText="1"/>
    </xf>
    <xf numFmtId="166" fontId="6" fillId="6" borderId="5" xfId="2" applyFont="1" applyFill="1" applyBorder="1" applyAlignment="1">
      <alignment horizontal="center" vertical="center" wrapText="1"/>
    </xf>
    <xf numFmtId="0" fontId="17" fillId="4" borderId="4" xfId="0" applyNumberFormat="1" applyFont="1" applyFill="1" applyBorder="1" applyAlignment="1">
      <alignment horizontal="center"/>
    </xf>
    <xf numFmtId="0" fontId="17" fillId="4" borderId="2" xfId="0" applyNumberFormat="1" applyFont="1" applyFill="1" applyBorder="1" applyAlignment="1">
      <alignment horizontal="center"/>
    </xf>
    <xf numFmtId="0" fontId="17" fillId="4" borderId="5" xfId="0" applyNumberFormat="1" applyFont="1" applyFill="1" applyBorder="1" applyAlignment="1">
      <alignment horizontal="center"/>
    </xf>
    <xf numFmtId="172" fontId="0" fillId="0" borderId="0" xfId="0" applyNumberFormat="1"/>
    <xf numFmtId="165" fontId="0" fillId="0" borderId="0" xfId="0" applyNumberFormat="1"/>
  </cellXfs>
  <cellStyles count="63">
    <cellStyle name="Millares" xfId="1" builtinId="3"/>
    <cellStyle name="Millares [0] 2" xfId="5"/>
    <cellStyle name="Millares 10" xfId="6"/>
    <cellStyle name="Millares 11" xfId="7"/>
    <cellStyle name="Millares 12" xfId="8"/>
    <cellStyle name="Millares 13" xfId="9"/>
    <cellStyle name="Millares 13 2" xfId="10"/>
    <cellStyle name="Millares 14" xfId="11"/>
    <cellStyle name="Millares 15" xfId="61"/>
    <cellStyle name="Millares 2" xfId="3"/>
    <cellStyle name="Millares 3" xfId="12"/>
    <cellStyle name="Millares 4" xfId="13"/>
    <cellStyle name="Millares 5" xfId="14"/>
    <cellStyle name="Millares 6" xfId="15"/>
    <cellStyle name="Millares 7" xfId="16"/>
    <cellStyle name="Millares 8" xfId="17"/>
    <cellStyle name="Millares 9" xfId="18"/>
    <cellStyle name="Moneda 2" xfId="19"/>
    <cellStyle name="Moneda 3" xfId="20"/>
    <cellStyle name="Moneda 4" xfId="21"/>
    <cellStyle name="Normal" xfId="0" builtinId="0"/>
    <cellStyle name="Normal 10" xfId="22"/>
    <cellStyle name="Normal 11" xfId="23"/>
    <cellStyle name="Normal 12" xfId="24"/>
    <cellStyle name="Normal 13" xfId="25"/>
    <cellStyle name="Normal 14" xfId="26"/>
    <cellStyle name="Normal 15" xfId="27"/>
    <cellStyle name="Normal 16" xfId="28"/>
    <cellStyle name="Normal 17" xfId="29"/>
    <cellStyle name="Normal 18" xfId="30"/>
    <cellStyle name="Normal 19" xfId="31"/>
    <cellStyle name="Normal 2" xfId="2"/>
    <cellStyle name="Normal 20" xfId="32"/>
    <cellStyle name="Normal 21" xfId="33"/>
    <cellStyle name="Normal 22" xfId="34"/>
    <cellStyle name="Normal 23" xfId="35"/>
    <cellStyle name="Normal 24" xfId="36"/>
    <cellStyle name="Normal 25" xfId="37"/>
    <cellStyle name="Normal 26" xfId="38"/>
    <cellStyle name="Normal 27" xfId="39"/>
    <cellStyle name="Normal 28" xfId="40"/>
    <cellStyle name="Normal 29" xfId="41"/>
    <cellStyle name="Normal 3" xfId="42"/>
    <cellStyle name="Normal 30" xfId="43"/>
    <cellStyle name="Normal 30 2" xfId="44"/>
    <cellStyle name="Normal 31" xfId="45"/>
    <cellStyle name="Normal 32" xfId="46"/>
    <cellStyle name="Normal 33" xfId="47"/>
    <cellStyle name="Normal 34" xfId="48"/>
    <cellStyle name="Normal 35" xfId="49"/>
    <cellStyle name="Normal 36" xfId="50"/>
    <cellStyle name="Normal 37" xfId="51"/>
    <cellStyle name="Normal 38" xfId="52"/>
    <cellStyle name="Normal 39" xfId="4"/>
    <cellStyle name="Normal 4" xfId="53"/>
    <cellStyle name="Normal 40" xfId="54"/>
    <cellStyle name="Normal 41" xfId="62"/>
    <cellStyle name="Normal 5" xfId="55"/>
    <cellStyle name="Normal 6" xfId="56"/>
    <cellStyle name="Normal 7" xfId="57"/>
    <cellStyle name="Normal 8" xfId="58"/>
    <cellStyle name="Normal 9" xfId="59"/>
    <cellStyle name="Porcentaje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CUOTAS E ITEMS FACTURADAS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 FACTURADO VS RECAUDADO'!$A$3:$A$5</c:f>
              <c:strCache>
                <c:ptCount val="3"/>
                <c:pt idx="0">
                  <c:v>CUOTAS E ITEMS FACTURADOS</c:v>
                </c:pt>
                <c:pt idx="1">
                  <c:v>CUOTAS E ITEMS RECAUDADAS</c:v>
                </c:pt>
                <c:pt idx="2">
                  <c:v>SALDO DEL MES</c:v>
                </c:pt>
              </c:strCache>
            </c:strRef>
          </c:cat>
          <c:val>
            <c:numRef>
              <c:f>'3. FACTURADO VS RECAUDADO'!$B$3:$B$5</c:f>
              <c:numCache>
                <c:formatCode>_(* #,##0.00_);_(* \(#,##0.00\);_(* "-"??_);_(@_)</c:formatCode>
                <c:ptCount val="3"/>
                <c:pt idx="0" formatCode="#,##0.00">
                  <c:v>7566948.3099999996</c:v>
                </c:pt>
                <c:pt idx="1">
                  <c:v>5416929.1200000001</c:v>
                </c:pt>
                <c:pt idx="2" formatCode="#,##0.00">
                  <c:v>2150019.1899999995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7344128"/>
        <c:axId val="47692544"/>
      </c:barChart>
      <c:catAx>
        <c:axId val="87344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7692544"/>
        <c:crosses val="autoZero"/>
        <c:auto val="1"/>
        <c:lblAlgn val="ctr"/>
        <c:lblOffset val="100"/>
        <c:noMultiLvlLbl val="0"/>
      </c:catAx>
      <c:valAx>
        <c:axId val="47692544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8734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CUOTAS EXTRAORDINARIAS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 FACTURADO VS RECAUDADO'!$A$7:$A$9</c:f>
              <c:strCache>
                <c:ptCount val="3"/>
                <c:pt idx="0">
                  <c:v>CUOTAS EXTRAORDINARIAS FACTURADAS</c:v>
                </c:pt>
                <c:pt idx="1">
                  <c:v>CUOTAS EXTRORDINARIAS RECAUDADAS</c:v>
                </c:pt>
                <c:pt idx="2">
                  <c:v>SALDO DEL MES</c:v>
                </c:pt>
              </c:strCache>
            </c:strRef>
          </c:cat>
          <c:val>
            <c:numRef>
              <c:f>'3. FACTURADO VS RECAUDADO'!$B$7:$B$9</c:f>
              <c:numCache>
                <c:formatCode>_(* #,##0.00_);_(* \(#,##0.00\);_(* "-"??_);_(@_)</c:formatCode>
                <c:ptCount val="3"/>
                <c:pt idx="0">
                  <c:v>2966820</c:v>
                </c:pt>
                <c:pt idx="1">
                  <c:v>2771790</c:v>
                </c:pt>
                <c:pt idx="2">
                  <c:v>195030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7345152"/>
        <c:axId val="88162304"/>
      </c:barChart>
      <c:catAx>
        <c:axId val="87345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8162304"/>
        <c:crosses val="autoZero"/>
        <c:auto val="1"/>
        <c:lblAlgn val="ctr"/>
        <c:lblOffset val="100"/>
        <c:noMultiLvlLbl val="0"/>
      </c:catAx>
      <c:valAx>
        <c:axId val="8816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734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9</xdr:row>
      <xdr:rowOff>149225</xdr:rowOff>
    </xdr:from>
    <xdr:to>
      <xdr:col>5</xdr:col>
      <xdr:colOff>234950</xdr:colOff>
      <xdr:row>23</xdr:row>
      <xdr:rowOff>127000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</xdr:colOff>
      <xdr:row>24</xdr:row>
      <xdr:rowOff>104775</xdr:rowOff>
    </xdr:from>
    <xdr:to>
      <xdr:col>5</xdr:col>
      <xdr:colOff>254000</xdr:colOff>
      <xdr:row>39</xdr:row>
      <xdr:rowOff>85725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55</xdr:row>
      <xdr:rowOff>114299</xdr:rowOff>
    </xdr:from>
    <xdr:to>
      <xdr:col>5</xdr:col>
      <xdr:colOff>0</xdr:colOff>
      <xdr:row>55</xdr:row>
      <xdr:rowOff>123824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962275" y="20135849"/>
          <a:ext cx="5686425" cy="9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352425</xdr:colOff>
      <xdr:row>57</xdr:row>
      <xdr:rowOff>142873</xdr:rowOff>
    </xdr:from>
    <xdr:to>
      <xdr:col>5</xdr:col>
      <xdr:colOff>9524</xdr:colOff>
      <xdr:row>57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3609975" y="18287998"/>
          <a:ext cx="6019799" cy="19052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800100</xdr:colOff>
      <xdr:row>88</xdr:row>
      <xdr:rowOff>142874</xdr:rowOff>
    </xdr:from>
    <xdr:to>
      <xdr:col>4</xdr:col>
      <xdr:colOff>752475</xdr:colOff>
      <xdr:row>88</xdr:row>
      <xdr:rowOff>152399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3448050" y="21116924"/>
          <a:ext cx="5905500" cy="9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747315</xdr:colOff>
      <xdr:row>90</xdr:row>
      <xdr:rowOff>104772</xdr:rowOff>
    </xdr:from>
    <xdr:to>
      <xdr:col>4</xdr:col>
      <xdr:colOff>766365</xdr:colOff>
      <xdr:row>90</xdr:row>
      <xdr:rowOff>133349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3709590" y="15420972"/>
          <a:ext cx="4752975" cy="28577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85725</xdr:colOff>
      <xdr:row>6</xdr:row>
      <xdr:rowOff>142874</xdr:rowOff>
    </xdr:from>
    <xdr:to>
      <xdr:col>4</xdr:col>
      <xdr:colOff>657225</xdr:colOff>
      <xdr:row>6</xdr:row>
      <xdr:rowOff>161924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2609850" y="1428749"/>
          <a:ext cx="6515100" cy="19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622697</xdr:colOff>
      <xdr:row>96</xdr:row>
      <xdr:rowOff>142873</xdr:rowOff>
    </xdr:from>
    <xdr:to>
      <xdr:col>3</xdr:col>
      <xdr:colOff>813197</xdr:colOff>
      <xdr:row>96</xdr:row>
      <xdr:rowOff>142874</xdr:rowOff>
    </xdr:to>
    <xdr:sp macro="" textlink="">
      <xdr:nvSpPr>
        <xdr:cNvPr id="7" name="Line 4"/>
        <xdr:cNvSpPr>
          <a:spLocks noChangeShapeType="1"/>
        </xdr:cNvSpPr>
      </xdr:nvSpPr>
      <xdr:spPr bwMode="auto">
        <a:xfrm flipV="1">
          <a:off x="3589338" y="15581311"/>
          <a:ext cx="3960812" cy="1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466725</xdr:colOff>
      <xdr:row>102</xdr:row>
      <xdr:rowOff>114299</xdr:rowOff>
    </xdr:from>
    <xdr:to>
      <xdr:col>3</xdr:col>
      <xdr:colOff>1104900</xdr:colOff>
      <xdr:row>102</xdr:row>
      <xdr:rowOff>123824</xdr:rowOff>
    </xdr:to>
    <xdr:sp macro="" textlink="">
      <xdr:nvSpPr>
        <xdr:cNvPr id="8" name="Line 4"/>
        <xdr:cNvSpPr>
          <a:spLocks noChangeShapeType="1"/>
        </xdr:cNvSpPr>
      </xdr:nvSpPr>
      <xdr:spPr bwMode="auto">
        <a:xfrm flipV="1">
          <a:off x="2990850" y="26298524"/>
          <a:ext cx="5038725" cy="9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G6" sqref="G6"/>
    </sheetView>
  </sheetViews>
  <sheetFormatPr baseColWidth="10" defaultRowHeight="15" x14ac:dyDescent="0.25"/>
  <cols>
    <col min="1" max="1" width="31.28515625" style="213" customWidth="1"/>
    <col min="2" max="2" width="13.7109375" style="213" customWidth="1"/>
    <col min="3" max="3" width="11.42578125" style="213"/>
    <col min="4" max="4" width="16.28515625" style="213" bestFit="1" customWidth="1"/>
    <col min="5" max="5" width="13.85546875" style="213" bestFit="1" customWidth="1"/>
    <col min="6" max="6" width="16.85546875" style="213" customWidth="1"/>
    <col min="7" max="16384" width="11.42578125" style="213"/>
  </cols>
  <sheetData>
    <row r="1" spans="1:6" ht="15.75" thickBot="1" x14ac:dyDescent="0.3">
      <c r="A1" s="211" t="s">
        <v>149</v>
      </c>
      <c r="B1" s="212">
        <v>43647</v>
      </c>
    </row>
    <row r="2" spans="1:6" ht="10.15" customHeight="1" x14ac:dyDescent="0.25"/>
    <row r="3" spans="1:6" x14ac:dyDescent="0.25">
      <c r="A3" s="213" t="s">
        <v>134</v>
      </c>
      <c r="B3" s="214">
        <f>+Balance!N13</f>
        <v>21817583.382399999</v>
      </c>
    </row>
    <row r="4" spans="1:6" x14ac:dyDescent="0.25">
      <c r="A4" s="213" t="s">
        <v>150</v>
      </c>
      <c r="B4" s="214">
        <f>+CXC!F13</f>
        <v>6492541.6799999997</v>
      </c>
    </row>
    <row r="5" spans="1:6" x14ac:dyDescent="0.25">
      <c r="A5" s="213" t="s">
        <v>151</v>
      </c>
      <c r="B5" s="214">
        <f>-CXC!F26</f>
        <v>4156492.1599999997</v>
      </c>
      <c r="C5" s="215"/>
      <c r="D5" s="215"/>
    </row>
    <row r="6" spans="1:6" x14ac:dyDescent="0.25">
      <c r="A6" s="213" t="s">
        <v>31</v>
      </c>
      <c r="B6" s="214">
        <f>+Balance!N25</f>
        <v>731111</v>
      </c>
      <c r="C6" s="215"/>
      <c r="D6" s="215"/>
    </row>
    <row r="7" spans="1:6" x14ac:dyDescent="0.25">
      <c r="A7" s="216" t="s">
        <v>152</v>
      </c>
      <c r="B7" s="217">
        <f>+B3+B4-B5-B6</f>
        <v>23422521.902399998</v>
      </c>
      <c r="C7" s="215"/>
      <c r="D7" s="215"/>
    </row>
    <row r="8" spans="1:6" x14ac:dyDescent="0.25">
      <c r="B8" s="214"/>
      <c r="C8" s="215"/>
      <c r="D8" s="215"/>
    </row>
    <row r="9" spans="1:6" ht="30" x14ac:dyDescent="0.25">
      <c r="A9" s="218" t="s">
        <v>153</v>
      </c>
      <c r="B9" s="219">
        <f>+B7-B4</f>
        <v>16929980.222399998</v>
      </c>
      <c r="C9" s="215"/>
      <c r="D9" s="215"/>
    </row>
    <row r="10" spans="1:6" ht="15.75" thickBot="1" x14ac:dyDescent="0.3"/>
    <row r="11" spans="1:6" x14ac:dyDescent="0.25">
      <c r="A11" s="291" t="s">
        <v>154</v>
      </c>
      <c r="B11" s="292"/>
      <c r="C11" s="292"/>
      <c r="D11" s="292"/>
      <c r="E11" s="292"/>
      <c r="F11" s="293"/>
    </row>
    <row r="12" spans="1:6" ht="28.9" customHeight="1" x14ac:dyDescent="0.25">
      <c r="A12" s="294"/>
      <c r="B12" s="295"/>
      <c r="C12" s="295"/>
      <c r="D12" s="295"/>
      <c r="E12" s="295"/>
      <c r="F12" s="296"/>
    </row>
    <row r="13" spans="1:6" ht="30" x14ac:dyDescent="0.25">
      <c r="A13" s="220" t="s">
        <v>155</v>
      </c>
      <c r="B13" s="221" t="s">
        <v>156</v>
      </c>
      <c r="C13" s="222" t="s">
        <v>157</v>
      </c>
      <c r="D13" s="221" t="s">
        <v>158</v>
      </c>
      <c r="E13" s="222" t="s">
        <v>159</v>
      </c>
      <c r="F13" s="223" t="s">
        <v>160</v>
      </c>
    </row>
    <row r="14" spans="1:6" x14ac:dyDescent="0.25">
      <c r="A14" s="224" t="s">
        <v>4</v>
      </c>
      <c r="B14" s="225">
        <v>3</v>
      </c>
      <c r="C14" s="226">
        <v>0</v>
      </c>
      <c r="D14" s="226">
        <f t="shared" ref="D14:D20" si="0">+C14*B14</f>
        <v>0</v>
      </c>
      <c r="E14" s="226">
        <v>0</v>
      </c>
      <c r="F14" s="227">
        <f t="shared" ref="F14:F21" si="1">+IF(E14&gt;D14,0,D14-E14)</f>
        <v>0</v>
      </c>
    </row>
    <row r="15" spans="1:6" x14ac:dyDescent="0.25">
      <c r="A15" s="224"/>
      <c r="B15" s="225"/>
      <c r="C15" s="225"/>
      <c r="D15" s="226">
        <f t="shared" si="0"/>
        <v>0</v>
      </c>
      <c r="E15" s="225"/>
      <c r="F15" s="227">
        <f t="shared" si="1"/>
        <v>0</v>
      </c>
    </row>
    <row r="16" spans="1:6" x14ac:dyDescent="0.25">
      <c r="A16" s="224"/>
      <c r="B16" s="225"/>
      <c r="C16" s="225"/>
      <c r="D16" s="226">
        <f t="shared" si="0"/>
        <v>0</v>
      </c>
      <c r="E16" s="225"/>
      <c r="F16" s="227">
        <f t="shared" si="1"/>
        <v>0</v>
      </c>
    </row>
    <row r="17" spans="1:6" x14ac:dyDescent="0.25">
      <c r="A17" s="224"/>
      <c r="B17" s="225"/>
      <c r="C17" s="225"/>
      <c r="D17" s="226">
        <f t="shared" si="0"/>
        <v>0</v>
      </c>
      <c r="E17" s="225"/>
      <c r="F17" s="227">
        <f t="shared" si="1"/>
        <v>0</v>
      </c>
    </row>
    <row r="18" spans="1:6" x14ac:dyDescent="0.25">
      <c r="A18" s="224"/>
      <c r="B18" s="225"/>
      <c r="C18" s="225"/>
      <c r="D18" s="226">
        <f t="shared" si="0"/>
        <v>0</v>
      </c>
      <c r="E18" s="225"/>
      <c r="F18" s="227">
        <f t="shared" si="1"/>
        <v>0</v>
      </c>
    </row>
    <row r="19" spans="1:6" x14ac:dyDescent="0.25">
      <c r="A19" s="224"/>
      <c r="B19" s="225"/>
      <c r="C19" s="225"/>
      <c r="D19" s="226">
        <f t="shared" si="0"/>
        <v>0</v>
      </c>
      <c r="E19" s="225"/>
      <c r="F19" s="227">
        <f t="shared" si="1"/>
        <v>0</v>
      </c>
    </row>
    <row r="20" spans="1:6" x14ac:dyDescent="0.25">
      <c r="A20" s="224"/>
      <c r="B20" s="225"/>
      <c r="C20" s="225"/>
      <c r="D20" s="226">
        <f t="shared" si="0"/>
        <v>0</v>
      </c>
      <c r="E20" s="225"/>
      <c r="F20" s="227">
        <f t="shared" si="1"/>
        <v>0</v>
      </c>
    </row>
    <row r="21" spans="1:6" x14ac:dyDescent="0.25">
      <c r="A21" s="224"/>
      <c r="B21" s="225"/>
      <c r="C21" s="225"/>
      <c r="D21" s="225"/>
      <c r="E21" s="225"/>
      <c r="F21" s="227">
        <f t="shared" si="1"/>
        <v>0</v>
      </c>
    </row>
    <row r="22" spans="1:6" ht="15.75" thickBot="1" x14ac:dyDescent="0.3">
      <c r="A22" s="228"/>
      <c r="B22" s="229"/>
      <c r="C22" s="229"/>
      <c r="D22" s="230" t="s">
        <v>2</v>
      </c>
      <c r="E22" s="231">
        <f>SUM(E14:E21)</f>
        <v>0</v>
      </c>
      <c r="F22" s="232">
        <f>SUM(F14:F21)</f>
        <v>0</v>
      </c>
    </row>
    <row r="24" spans="1:6" ht="28.9" customHeight="1" x14ac:dyDescent="0.25">
      <c r="A24" s="297" t="s">
        <v>153</v>
      </c>
      <c r="B24" s="297"/>
      <c r="C24" s="297"/>
      <c r="D24" s="297"/>
      <c r="E24" s="233"/>
      <c r="F24" s="234">
        <f>+B9-E22</f>
        <v>16929980.222399998</v>
      </c>
    </row>
  </sheetData>
  <mergeCells count="2">
    <mergeCell ref="A11:F12"/>
    <mergeCell ref="A24:D24"/>
  </mergeCells>
  <pageMargins left="0.7" right="0.7" top="0.75" bottom="0.75" header="0.3" footer="0.3"/>
  <pageSetup paperSize="9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showGridLines="0" workbookViewId="0">
      <selection activeCell="C8" sqref="C8"/>
    </sheetView>
  </sheetViews>
  <sheetFormatPr baseColWidth="10" defaultColWidth="11.42578125" defaultRowHeight="15" x14ac:dyDescent="0.25"/>
  <cols>
    <col min="1" max="1" width="3" style="4" customWidth="1"/>
    <col min="2" max="2" width="13.5703125" style="4" customWidth="1"/>
    <col min="3" max="3" width="14.7109375" style="118" customWidth="1"/>
    <col min="4" max="4" width="15.42578125" style="4" customWidth="1"/>
    <col min="5" max="5" width="29.85546875" style="4" customWidth="1"/>
    <col min="6" max="6" width="46" style="4" customWidth="1"/>
    <col min="7" max="7" width="17.42578125" style="4" customWidth="1"/>
    <col min="8" max="8" width="17.85546875" style="4" customWidth="1"/>
    <col min="9" max="9" width="13.28515625" style="4" bestFit="1" customWidth="1"/>
    <col min="10" max="10" width="11.42578125" style="101"/>
    <col min="11" max="11" width="22" style="101" customWidth="1"/>
    <col min="12" max="16384" width="11.42578125" style="101"/>
  </cols>
  <sheetData>
    <row r="1" spans="1:11" s="2" customFormat="1" ht="15.75" thickBot="1" x14ac:dyDescent="0.3">
      <c r="A1" s="125"/>
      <c r="B1" s="194" t="s">
        <v>32</v>
      </c>
      <c r="C1" s="195" t="s">
        <v>33</v>
      </c>
      <c r="D1" s="195" t="s">
        <v>34</v>
      </c>
      <c r="E1" s="195" t="s">
        <v>36</v>
      </c>
      <c r="F1" s="195" t="s">
        <v>35</v>
      </c>
      <c r="G1" s="195" t="s">
        <v>37</v>
      </c>
      <c r="H1" s="195" t="s">
        <v>38</v>
      </c>
      <c r="I1" s="196" t="s">
        <v>39</v>
      </c>
    </row>
    <row r="2" spans="1:11" x14ac:dyDescent="0.25">
      <c r="A2" s="126"/>
      <c r="B2" s="188" t="s">
        <v>42</v>
      </c>
      <c r="C2" s="197"/>
      <c r="D2" s="198"/>
      <c r="E2" s="198"/>
      <c r="F2" s="198"/>
      <c r="G2" s="199"/>
      <c r="H2" s="199"/>
      <c r="I2" s="200" t="s">
        <v>4</v>
      </c>
    </row>
    <row r="3" spans="1:11" x14ac:dyDescent="0.25">
      <c r="A3" s="126"/>
      <c r="B3" s="12" t="s">
        <v>50</v>
      </c>
      <c r="C3" s="108"/>
      <c r="D3" s="13"/>
      <c r="E3" s="13"/>
      <c r="F3" s="13"/>
      <c r="G3" s="99"/>
      <c r="H3" s="99"/>
      <c r="I3" s="184" t="s">
        <v>4</v>
      </c>
    </row>
    <row r="4" spans="1:11" x14ac:dyDescent="0.25">
      <c r="A4" s="126"/>
      <c r="B4" s="12" t="s">
        <v>51</v>
      </c>
      <c r="C4" s="108"/>
      <c r="D4" s="13"/>
      <c r="E4" s="13"/>
      <c r="F4" s="173" t="s">
        <v>123</v>
      </c>
      <c r="G4" s="99"/>
      <c r="H4" s="99"/>
      <c r="I4" s="174">
        <v>2108554.14</v>
      </c>
      <c r="K4" s="133" t="s">
        <v>4</v>
      </c>
    </row>
    <row r="5" spans="1:11" x14ac:dyDescent="0.25">
      <c r="A5" s="126"/>
      <c r="B5" s="78" t="s">
        <v>218</v>
      </c>
      <c r="C5" s="186">
        <v>43503</v>
      </c>
      <c r="D5" s="79" t="s">
        <v>603</v>
      </c>
      <c r="E5" s="79" t="s">
        <v>530</v>
      </c>
      <c r="F5" s="79" t="s">
        <v>531</v>
      </c>
      <c r="G5" s="181"/>
      <c r="H5" s="181">
        <v>80004</v>
      </c>
      <c r="I5" s="243">
        <f>+I4+G5-H5</f>
        <v>2028550.1400000001</v>
      </c>
    </row>
    <row r="6" spans="1:11" x14ac:dyDescent="0.25">
      <c r="A6" s="126"/>
      <c r="B6" s="78" t="s">
        <v>208</v>
      </c>
      <c r="C6" s="186">
        <v>43531</v>
      </c>
      <c r="D6" s="79" t="s">
        <v>604</v>
      </c>
      <c r="E6" s="79" t="s">
        <v>210</v>
      </c>
      <c r="F6" s="79" t="s">
        <v>211</v>
      </c>
      <c r="G6" s="181"/>
      <c r="H6" s="181">
        <v>4401.42</v>
      </c>
      <c r="I6" s="243">
        <f t="shared" ref="I6:I37" si="0">+I5+G6-H6</f>
        <v>2024148.7200000002</v>
      </c>
    </row>
    <row r="7" spans="1:11" x14ac:dyDescent="0.25">
      <c r="A7" s="126"/>
      <c r="B7" s="78" t="s">
        <v>208</v>
      </c>
      <c r="C7" s="186">
        <v>43531</v>
      </c>
      <c r="D7" s="79" t="s">
        <v>605</v>
      </c>
      <c r="E7" s="79" t="s">
        <v>213</v>
      </c>
      <c r="F7" s="79" t="s">
        <v>214</v>
      </c>
      <c r="G7" s="181"/>
      <c r="H7" s="181">
        <v>367327</v>
      </c>
      <c r="I7" s="243">
        <f t="shared" si="0"/>
        <v>1656821.7200000002</v>
      </c>
    </row>
    <row r="8" spans="1:11" x14ac:dyDescent="0.25">
      <c r="A8" s="126"/>
      <c r="B8" s="78" t="s">
        <v>203</v>
      </c>
      <c r="C8" s="186">
        <v>43684</v>
      </c>
      <c r="D8" s="79"/>
      <c r="E8" s="79" t="s">
        <v>207</v>
      </c>
      <c r="F8" s="79" t="s">
        <v>606</v>
      </c>
      <c r="G8" s="181">
        <v>242896</v>
      </c>
      <c r="H8" s="181"/>
      <c r="I8" s="243">
        <f t="shared" si="0"/>
        <v>1899717.7200000002</v>
      </c>
    </row>
    <row r="9" spans="1:11" x14ac:dyDescent="0.25">
      <c r="A9" s="126"/>
      <c r="B9" s="78" t="s">
        <v>203</v>
      </c>
      <c r="C9" s="186">
        <v>43715</v>
      </c>
      <c r="D9" s="79"/>
      <c r="E9" s="79" t="s">
        <v>196</v>
      </c>
      <c r="F9" s="79" t="s">
        <v>607</v>
      </c>
      <c r="G9" s="181">
        <v>340411</v>
      </c>
      <c r="H9" s="181"/>
      <c r="I9" s="243">
        <f t="shared" si="0"/>
        <v>2240128.7200000002</v>
      </c>
    </row>
    <row r="10" spans="1:11" x14ac:dyDescent="0.25">
      <c r="A10" s="126"/>
      <c r="B10" s="78" t="s">
        <v>208</v>
      </c>
      <c r="C10" s="186">
        <v>43776</v>
      </c>
      <c r="D10" s="79" t="s">
        <v>608</v>
      </c>
      <c r="E10" s="79" t="s">
        <v>440</v>
      </c>
      <c r="F10" s="79" t="s">
        <v>609</v>
      </c>
      <c r="G10" s="181"/>
      <c r="H10" s="181">
        <v>65000</v>
      </c>
      <c r="I10" s="243">
        <f t="shared" si="0"/>
        <v>2175128.7200000002</v>
      </c>
    </row>
    <row r="11" spans="1:11" x14ac:dyDescent="0.25">
      <c r="A11" s="126"/>
      <c r="B11" s="78" t="s">
        <v>205</v>
      </c>
      <c r="C11" s="186">
        <v>43806</v>
      </c>
      <c r="D11" s="79"/>
      <c r="E11" s="79"/>
      <c r="F11" s="79" t="s">
        <v>206</v>
      </c>
      <c r="G11" s="181">
        <v>3000000</v>
      </c>
      <c r="H11" s="181"/>
      <c r="I11" s="243">
        <f t="shared" si="0"/>
        <v>5175128.7200000007</v>
      </c>
    </row>
    <row r="12" spans="1:11" x14ac:dyDescent="0.25">
      <c r="A12" s="126"/>
      <c r="B12" s="78" t="s">
        <v>218</v>
      </c>
      <c r="C12" s="186">
        <v>43806</v>
      </c>
      <c r="D12" s="79" t="s">
        <v>610</v>
      </c>
      <c r="E12" s="79" t="s">
        <v>219</v>
      </c>
      <c r="F12" s="79" t="s">
        <v>611</v>
      </c>
      <c r="G12" s="181"/>
      <c r="H12" s="181">
        <v>360344.97</v>
      </c>
      <c r="I12" s="243">
        <f t="shared" si="0"/>
        <v>4814783.7500000009</v>
      </c>
    </row>
    <row r="13" spans="1:11" x14ac:dyDescent="0.25">
      <c r="A13" s="126"/>
      <c r="B13" s="78" t="s">
        <v>218</v>
      </c>
      <c r="C13" s="186">
        <v>43806</v>
      </c>
      <c r="D13" s="79" t="s">
        <v>612</v>
      </c>
      <c r="E13" s="79" t="s">
        <v>299</v>
      </c>
      <c r="F13" s="79" t="s">
        <v>313</v>
      </c>
      <c r="G13" s="181"/>
      <c r="H13" s="181">
        <v>175000</v>
      </c>
      <c r="I13" s="243">
        <f t="shared" si="0"/>
        <v>4639783.7500000009</v>
      </c>
    </row>
    <row r="14" spans="1:11" x14ac:dyDescent="0.25">
      <c r="A14" s="126"/>
      <c r="B14" s="78" t="s">
        <v>223</v>
      </c>
      <c r="C14" s="186">
        <v>43806</v>
      </c>
      <c r="D14" s="79"/>
      <c r="E14" s="79"/>
      <c r="F14" s="79" t="s">
        <v>224</v>
      </c>
      <c r="G14" s="181"/>
      <c r="H14" s="181">
        <v>292.5</v>
      </c>
      <c r="I14" s="243">
        <f t="shared" si="0"/>
        <v>4639491.2500000009</v>
      </c>
    </row>
    <row r="15" spans="1:11" x14ac:dyDescent="0.25">
      <c r="A15" s="126"/>
      <c r="B15" s="78" t="s">
        <v>223</v>
      </c>
      <c r="C15" s="186">
        <v>43806</v>
      </c>
      <c r="D15" s="79"/>
      <c r="E15" s="79"/>
      <c r="F15" s="79" t="s">
        <v>224</v>
      </c>
      <c r="G15" s="181"/>
      <c r="H15" s="181">
        <v>292.5</v>
      </c>
      <c r="I15" s="243">
        <f t="shared" si="0"/>
        <v>4639198.7500000009</v>
      </c>
    </row>
    <row r="16" spans="1:11" x14ac:dyDescent="0.25">
      <c r="A16" s="126"/>
      <c r="B16" s="78" t="s">
        <v>218</v>
      </c>
      <c r="C16" s="186">
        <v>43806</v>
      </c>
      <c r="D16" s="79" t="s">
        <v>613</v>
      </c>
      <c r="E16" s="79" t="s">
        <v>614</v>
      </c>
      <c r="F16" s="79" t="s">
        <v>615</v>
      </c>
      <c r="G16" s="181"/>
      <c r="H16" s="181">
        <v>450000</v>
      </c>
      <c r="I16" s="243">
        <f t="shared" si="0"/>
        <v>4189198.7500000009</v>
      </c>
    </row>
    <row r="17" spans="1:9" x14ac:dyDescent="0.25">
      <c r="A17" s="126"/>
      <c r="B17" s="78" t="s">
        <v>218</v>
      </c>
      <c r="C17" s="186">
        <v>43806</v>
      </c>
      <c r="D17" s="79" t="s">
        <v>616</v>
      </c>
      <c r="E17" s="79" t="s">
        <v>227</v>
      </c>
      <c r="F17" s="79" t="s">
        <v>617</v>
      </c>
      <c r="G17" s="181"/>
      <c r="H17" s="181">
        <v>19210</v>
      </c>
      <c r="I17" s="243">
        <f t="shared" si="0"/>
        <v>4169988.7500000009</v>
      </c>
    </row>
    <row r="18" spans="1:9" x14ac:dyDescent="0.25">
      <c r="A18" s="126"/>
      <c r="B18" s="78" t="s">
        <v>218</v>
      </c>
      <c r="C18" s="186">
        <v>43806</v>
      </c>
      <c r="D18" s="79" t="s">
        <v>618</v>
      </c>
      <c r="E18" s="79" t="s">
        <v>619</v>
      </c>
      <c r="F18" s="79" t="s">
        <v>620</v>
      </c>
      <c r="G18" s="181"/>
      <c r="H18" s="181">
        <v>1250706.6000000001</v>
      </c>
      <c r="I18" s="243">
        <f t="shared" si="0"/>
        <v>2919282.1500000008</v>
      </c>
    </row>
    <row r="19" spans="1:9" x14ac:dyDescent="0.25">
      <c r="A19" s="126"/>
      <c r="B19" s="78" t="s">
        <v>218</v>
      </c>
      <c r="C19" s="186">
        <v>43806</v>
      </c>
      <c r="D19" s="79" t="s">
        <v>621</v>
      </c>
      <c r="E19" s="79" t="s">
        <v>440</v>
      </c>
      <c r="F19" s="79" t="s">
        <v>622</v>
      </c>
      <c r="G19" s="181"/>
      <c r="H19" s="181">
        <v>55370</v>
      </c>
      <c r="I19" s="243">
        <f t="shared" si="0"/>
        <v>2863912.1500000008</v>
      </c>
    </row>
    <row r="20" spans="1:9" x14ac:dyDescent="0.25">
      <c r="A20" s="126"/>
      <c r="B20" s="78" t="s">
        <v>218</v>
      </c>
      <c r="C20" s="186">
        <v>43806</v>
      </c>
      <c r="D20" s="79" t="s">
        <v>623</v>
      </c>
      <c r="E20" s="79" t="s">
        <v>440</v>
      </c>
      <c r="F20" s="79" t="s">
        <v>624</v>
      </c>
      <c r="G20" s="181"/>
      <c r="H20" s="181">
        <v>209050</v>
      </c>
      <c r="I20" s="243">
        <f t="shared" si="0"/>
        <v>2654862.1500000008</v>
      </c>
    </row>
    <row r="21" spans="1:9" x14ac:dyDescent="0.25">
      <c r="A21" s="126"/>
      <c r="B21" s="78" t="s">
        <v>218</v>
      </c>
      <c r="C21" s="186">
        <v>43806</v>
      </c>
      <c r="D21" s="79" t="s">
        <v>625</v>
      </c>
      <c r="E21" s="79" t="s">
        <v>440</v>
      </c>
      <c r="F21" s="79" t="s">
        <v>626</v>
      </c>
      <c r="G21" s="181"/>
      <c r="H21" s="181">
        <v>668169</v>
      </c>
      <c r="I21" s="243">
        <f t="shared" si="0"/>
        <v>1986693.1500000008</v>
      </c>
    </row>
    <row r="22" spans="1:9" x14ac:dyDescent="0.25">
      <c r="A22" s="126"/>
      <c r="B22" s="78" t="s">
        <v>218</v>
      </c>
      <c r="C22" s="186">
        <v>43806</v>
      </c>
      <c r="D22" s="79" t="s">
        <v>627</v>
      </c>
      <c r="E22" s="79" t="s">
        <v>229</v>
      </c>
      <c r="F22" s="79" t="s">
        <v>628</v>
      </c>
      <c r="G22" s="181"/>
      <c r="H22" s="181">
        <v>618000</v>
      </c>
      <c r="I22" s="243">
        <f t="shared" si="0"/>
        <v>1368693.1500000008</v>
      </c>
    </row>
    <row r="23" spans="1:9" x14ac:dyDescent="0.25">
      <c r="A23" s="126"/>
      <c r="B23" s="78" t="s">
        <v>218</v>
      </c>
      <c r="C23" s="186">
        <v>43806</v>
      </c>
      <c r="D23" s="79" t="s">
        <v>629</v>
      </c>
      <c r="E23" s="79" t="s">
        <v>440</v>
      </c>
      <c r="F23" s="79" t="s">
        <v>630</v>
      </c>
      <c r="G23" s="181"/>
      <c r="H23" s="181">
        <v>94920</v>
      </c>
      <c r="I23" s="243">
        <f t="shared" si="0"/>
        <v>1273773.1500000008</v>
      </c>
    </row>
    <row r="24" spans="1:9" x14ac:dyDescent="0.25">
      <c r="A24" s="126"/>
      <c r="B24" s="78" t="s">
        <v>208</v>
      </c>
      <c r="C24" s="186" t="s">
        <v>631</v>
      </c>
      <c r="D24" s="79" t="s">
        <v>632</v>
      </c>
      <c r="E24" s="79" t="s">
        <v>216</v>
      </c>
      <c r="F24" s="79" t="s">
        <v>327</v>
      </c>
      <c r="G24" s="181"/>
      <c r="H24" s="181">
        <v>677775</v>
      </c>
      <c r="I24" s="243">
        <f t="shared" si="0"/>
        <v>595998.15000000084</v>
      </c>
    </row>
    <row r="25" spans="1:9" x14ac:dyDescent="0.25">
      <c r="A25" s="126"/>
      <c r="B25" s="78" t="s">
        <v>203</v>
      </c>
      <c r="C25" s="186" t="s">
        <v>631</v>
      </c>
      <c r="D25" s="79"/>
      <c r="E25" s="79" t="s">
        <v>197</v>
      </c>
      <c r="F25" s="79" t="s">
        <v>633</v>
      </c>
      <c r="G25" s="181">
        <v>242896</v>
      </c>
      <c r="H25" s="181"/>
      <c r="I25" s="243">
        <f t="shared" si="0"/>
        <v>838894.15000000084</v>
      </c>
    </row>
    <row r="26" spans="1:9" x14ac:dyDescent="0.25">
      <c r="A26" s="126"/>
      <c r="B26" s="78" t="s">
        <v>208</v>
      </c>
      <c r="C26" s="186" t="s">
        <v>634</v>
      </c>
      <c r="D26" s="79" t="s">
        <v>635</v>
      </c>
      <c r="E26" s="79" t="s">
        <v>210</v>
      </c>
      <c r="F26" s="79" t="s">
        <v>211</v>
      </c>
      <c r="G26" s="181"/>
      <c r="H26" s="181">
        <v>4158.71</v>
      </c>
      <c r="I26" s="243">
        <f t="shared" si="0"/>
        <v>834735.44000000088</v>
      </c>
    </row>
    <row r="27" spans="1:9" x14ac:dyDescent="0.25">
      <c r="A27" s="126"/>
      <c r="B27" s="78" t="s">
        <v>205</v>
      </c>
      <c r="C27" s="186" t="s">
        <v>565</v>
      </c>
      <c r="D27" s="79"/>
      <c r="E27" s="79"/>
      <c r="F27" s="79" t="s">
        <v>206</v>
      </c>
      <c r="G27" s="181">
        <v>3000000</v>
      </c>
      <c r="H27" s="181"/>
      <c r="I27" s="243">
        <f t="shared" si="0"/>
        <v>3834735.4400000009</v>
      </c>
    </row>
    <row r="28" spans="1:9" x14ac:dyDescent="0.25">
      <c r="A28" s="126"/>
      <c r="B28" s="78" t="s">
        <v>218</v>
      </c>
      <c r="C28" s="186" t="s">
        <v>565</v>
      </c>
      <c r="D28" s="79" t="s">
        <v>636</v>
      </c>
      <c r="E28" s="79" t="s">
        <v>219</v>
      </c>
      <c r="F28" s="79" t="s">
        <v>637</v>
      </c>
      <c r="G28" s="181"/>
      <c r="H28" s="181">
        <v>360344.97</v>
      </c>
      <c r="I28" s="243">
        <f t="shared" si="0"/>
        <v>3474390.4700000007</v>
      </c>
    </row>
    <row r="29" spans="1:9" x14ac:dyDescent="0.25">
      <c r="A29" s="126"/>
      <c r="B29" s="78" t="s">
        <v>218</v>
      </c>
      <c r="C29" s="186" t="s">
        <v>565</v>
      </c>
      <c r="D29" s="79" t="s">
        <v>638</v>
      </c>
      <c r="E29" s="79" t="s">
        <v>299</v>
      </c>
      <c r="F29" s="79" t="s">
        <v>639</v>
      </c>
      <c r="G29" s="181"/>
      <c r="H29" s="181">
        <v>197750</v>
      </c>
      <c r="I29" s="243">
        <f t="shared" si="0"/>
        <v>3276640.4700000007</v>
      </c>
    </row>
    <row r="30" spans="1:9" x14ac:dyDescent="0.25">
      <c r="A30" s="126"/>
      <c r="B30" s="78" t="s">
        <v>223</v>
      </c>
      <c r="C30" s="186" t="s">
        <v>565</v>
      </c>
      <c r="D30" s="79"/>
      <c r="E30" s="79"/>
      <c r="F30" s="79" t="s">
        <v>224</v>
      </c>
      <c r="G30" s="181"/>
      <c r="H30" s="181">
        <v>289</v>
      </c>
      <c r="I30" s="243">
        <f t="shared" si="0"/>
        <v>3276351.4700000007</v>
      </c>
    </row>
    <row r="31" spans="1:9" x14ac:dyDescent="0.25">
      <c r="A31" s="126"/>
      <c r="B31" s="78" t="s">
        <v>223</v>
      </c>
      <c r="C31" s="186" t="s">
        <v>565</v>
      </c>
      <c r="D31" s="79"/>
      <c r="E31" s="79"/>
      <c r="F31" s="79" t="s">
        <v>224</v>
      </c>
      <c r="G31" s="181"/>
      <c r="H31" s="181">
        <v>289</v>
      </c>
      <c r="I31" s="243">
        <f t="shared" si="0"/>
        <v>3276062.4700000007</v>
      </c>
    </row>
    <row r="32" spans="1:9" x14ac:dyDescent="0.25">
      <c r="A32" s="126"/>
      <c r="B32" s="78" t="s">
        <v>218</v>
      </c>
      <c r="C32" s="186" t="s">
        <v>565</v>
      </c>
      <c r="D32" s="79" t="s">
        <v>640</v>
      </c>
      <c r="E32" s="79" t="s">
        <v>488</v>
      </c>
      <c r="F32" s="79" t="s">
        <v>641</v>
      </c>
      <c r="G32" s="181"/>
      <c r="H32" s="181">
        <v>33900</v>
      </c>
      <c r="I32" s="243">
        <f t="shared" si="0"/>
        <v>3242162.4700000007</v>
      </c>
    </row>
    <row r="33" spans="1:9" x14ac:dyDescent="0.25">
      <c r="A33" s="126"/>
      <c r="B33" s="78" t="s">
        <v>218</v>
      </c>
      <c r="C33" s="186" t="s">
        <v>565</v>
      </c>
      <c r="D33" s="79" t="s">
        <v>642</v>
      </c>
      <c r="E33" s="79" t="s">
        <v>464</v>
      </c>
      <c r="F33" s="79" t="s">
        <v>643</v>
      </c>
      <c r="G33" s="181"/>
      <c r="H33" s="181">
        <v>128000</v>
      </c>
      <c r="I33" s="243">
        <f t="shared" si="0"/>
        <v>3114162.4700000007</v>
      </c>
    </row>
    <row r="34" spans="1:9" x14ac:dyDescent="0.25">
      <c r="A34" s="126"/>
      <c r="B34" s="78" t="s">
        <v>218</v>
      </c>
      <c r="C34" s="186" t="s">
        <v>565</v>
      </c>
      <c r="D34" s="79" t="s">
        <v>644</v>
      </c>
      <c r="E34" s="79" t="s">
        <v>619</v>
      </c>
      <c r="F34" s="79" t="s">
        <v>645</v>
      </c>
      <c r="G34" s="181"/>
      <c r="H34" s="181">
        <v>1250706.6000000001</v>
      </c>
      <c r="I34" s="243">
        <f t="shared" si="0"/>
        <v>1863455.8700000006</v>
      </c>
    </row>
    <row r="35" spans="1:9" x14ac:dyDescent="0.25">
      <c r="A35" s="126"/>
      <c r="B35" s="78" t="s">
        <v>203</v>
      </c>
      <c r="C35" s="186" t="s">
        <v>599</v>
      </c>
      <c r="D35" s="79"/>
      <c r="E35" s="79" t="s">
        <v>194</v>
      </c>
      <c r="F35" s="79" t="s">
        <v>646</v>
      </c>
      <c r="G35" s="181">
        <v>338266</v>
      </c>
      <c r="H35" s="181"/>
      <c r="I35" s="243">
        <f t="shared" si="0"/>
        <v>2201721.8700000006</v>
      </c>
    </row>
    <row r="36" spans="1:9" x14ac:dyDescent="0.25">
      <c r="A36" s="126"/>
      <c r="B36" s="78" t="s">
        <v>203</v>
      </c>
      <c r="C36" s="186" t="s">
        <v>599</v>
      </c>
      <c r="D36" s="79"/>
      <c r="E36" s="79" t="s">
        <v>195</v>
      </c>
      <c r="F36" s="79" t="s">
        <v>647</v>
      </c>
      <c r="G36" s="181">
        <v>369142</v>
      </c>
      <c r="H36" s="181"/>
      <c r="I36" s="243">
        <f t="shared" si="0"/>
        <v>2570863.8700000006</v>
      </c>
    </row>
    <row r="37" spans="1:9" ht="15.75" thickBot="1" x14ac:dyDescent="0.3">
      <c r="A37" s="126"/>
      <c r="B37" s="78" t="s">
        <v>203</v>
      </c>
      <c r="C37" s="186" t="s">
        <v>599</v>
      </c>
      <c r="D37" s="79"/>
      <c r="E37" s="79" t="s">
        <v>195</v>
      </c>
      <c r="F37" s="79" t="s">
        <v>648</v>
      </c>
      <c r="G37" s="181">
        <v>144500</v>
      </c>
      <c r="H37" s="181"/>
      <c r="I37" s="243">
        <f t="shared" si="0"/>
        <v>2715363.8700000006</v>
      </c>
    </row>
    <row r="38" spans="1:9" ht="15.75" thickBot="1" x14ac:dyDescent="0.3">
      <c r="A38" s="114"/>
      <c r="B38" s="16" t="s">
        <v>52</v>
      </c>
      <c r="C38" s="119"/>
      <c r="D38" s="95"/>
      <c r="E38" s="95"/>
      <c r="F38" s="95"/>
      <c r="G38" s="122">
        <f>SUM(G4:G37)</f>
        <v>7678111</v>
      </c>
      <c r="H38" s="122">
        <f>SUM(H4:H37)</f>
        <v>7071301.2699999996</v>
      </c>
      <c r="I38" s="123">
        <f>+I37</f>
        <v>2715363.8700000006</v>
      </c>
    </row>
    <row r="39" spans="1:9" ht="15.75" thickBot="1" x14ac:dyDescent="0.3">
      <c r="B39" s="130"/>
      <c r="C39" s="131"/>
      <c r="D39" s="20"/>
      <c r="E39" s="20"/>
      <c r="F39" s="20"/>
      <c r="G39" s="20"/>
      <c r="H39" s="20"/>
      <c r="I39" s="132"/>
    </row>
    <row r="40" spans="1:9" ht="15.75" thickBot="1" x14ac:dyDescent="0.3">
      <c r="B40" s="130"/>
      <c r="C40" s="131"/>
      <c r="D40" s="20"/>
      <c r="E40" s="20"/>
      <c r="F40" s="20"/>
      <c r="G40" s="141" t="s">
        <v>46</v>
      </c>
      <c r="H40" s="141" t="s">
        <v>41</v>
      </c>
      <c r="I40" s="132"/>
    </row>
    <row r="41" spans="1:9" ht="15.75" thickBot="1" x14ac:dyDescent="0.3">
      <c r="B41" s="130"/>
      <c r="C41" s="131"/>
      <c r="D41" s="20"/>
      <c r="E41" s="20"/>
      <c r="F41" s="20"/>
      <c r="G41" s="133">
        <v>2715363.87</v>
      </c>
      <c r="H41" s="133">
        <f>+I38</f>
        <v>2715363.8700000006</v>
      </c>
      <c r="I41" s="132"/>
    </row>
    <row r="42" spans="1:9" ht="15.75" thickBot="1" x14ac:dyDescent="0.3">
      <c r="B42" s="130"/>
      <c r="C42" s="131"/>
      <c r="D42" s="20"/>
      <c r="E42" s="301" t="s">
        <v>562</v>
      </c>
      <c r="F42" s="302"/>
      <c r="G42" s="128">
        <f>+G41</f>
        <v>2715363.87</v>
      </c>
      <c r="H42" s="129">
        <f>+H41</f>
        <v>2715363.8700000006</v>
      </c>
      <c r="I42" s="132"/>
    </row>
    <row r="43" spans="1:9" x14ac:dyDescent="0.25">
      <c r="B43" s="130"/>
      <c r="C43" s="131"/>
      <c r="D43" s="20"/>
      <c r="E43" s="170"/>
      <c r="F43" s="170"/>
      <c r="G43" s="170"/>
      <c r="H43" s="170"/>
      <c r="I43" s="132"/>
    </row>
    <row r="44" spans="1:9" x14ac:dyDescent="0.25">
      <c r="B44" s="130"/>
      <c r="C44" s="131"/>
      <c r="D44" s="20"/>
      <c r="E44" s="170"/>
      <c r="F44" s="170"/>
      <c r="G44" s="170"/>
      <c r="H44" s="170"/>
      <c r="I44" s="132"/>
    </row>
    <row r="45" spans="1:9" ht="15.75" thickBot="1" x14ac:dyDescent="0.3">
      <c r="B45" s="134"/>
      <c r="C45" s="135"/>
      <c r="D45" s="136"/>
      <c r="E45" s="136"/>
      <c r="F45" s="136"/>
      <c r="G45" s="136"/>
      <c r="H45" s="136"/>
      <c r="I45" s="137"/>
    </row>
    <row r="47" spans="1:9" x14ac:dyDescent="0.25">
      <c r="B47" s="101"/>
      <c r="C47" s="2"/>
      <c r="D47" s="101"/>
      <c r="E47" s="101"/>
      <c r="F47" s="101"/>
      <c r="G47" s="101"/>
      <c r="H47" s="101"/>
    </row>
    <row r="48" spans="1:9" x14ac:dyDescent="0.25">
      <c r="B48" s="101"/>
      <c r="C48" s="2"/>
      <c r="D48" s="101"/>
      <c r="E48" s="101"/>
      <c r="F48" s="101"/>
      <c r="G48" s="101"/>
      <c r="H48" s="159">
        <f>+G42-H42</f>
        <v>0</v>
      </c>
    </row>
    <row r="49" spans="2:8" x14ac:dyDescent="0.25">
      <c r="B49" s="101"/>
      <c r="C49" s="2"/>
      <c r="D49" s="101"/>
      <c r="E49" s="101"/>
      <c r="F49" s="101"/>
      <c r="G49" s="101"/>
      <c r="H49" s="101"/>
    </row>
    <row r="50" spans="2:8" x14ac:dyDescent="0.25">
      <c r="B50" s="101"/>
      <c r="C50" s="2"/>
      <c r="D50" s="101"/>
      <c r="E50" s="101"/>
      <c r="F50" s="101"/>
      <c r="G50" s="101"/>
      <c r="H50" s="101"/>
    </row>
    <row r="51" spans="2:8" x14ac:dyDescent="0.25">
      <c r="B51" s="101"/>
      <c r="C51" s="2"/>
      <c r="D51" s="101"/>
      <c r="E51" s="101"/>
      <c r="F51" s="101"/>
      <c r="G51" s="101"/>
      <c r="H51" s="101"/>
    </row>
    <row r="52" spans="2:8" x14ac:dyDescent="0.25">
      <c r="B52" s="101"/>
      <c r="C52" s="2"/>
      <c r="D52" s="101"/>
      <c r="E52" s="101"/>
      <c r="F52" s="101"/>
      <c r="G52" s="101"/>
      <c r="H52" s="101"/>
    </row>
    <row r="53" spans="2:8" x14ac:dyDescent="0.25">
      <c r="B53" s="101"/>
      <c r="C53" s="2"/>
      <c r="D53" s="101"/>
      <c r="E53" s="101"/>
      <c r="F53" s="101"/>
      <c r="G53" s="101"/>
      <c r="H53" s="101"/>
    </row>
    <row r="54" spans="2:8" x14ac:dyDescent="0.25">
      <c r="B54" s="101"/>
      <c r="C54" s="2"/>
      <c r="D54" s="101"/>
      <c r="E54" s="101"/>
      <c r="F54" s="101"/>
      <c r="G54" s="101"/>
      <c r="H54" s="101"/>
    </row>
    <row r="55" spans="2:8" x14ac:dyDescent="0.25">
      <c r="B55" s="101"/>
      <c r="C55" s="2"/>
      <c r="D55" s="101"/>
      <c r="E55" s="101"/>
      <c r="F55" s="101"/>
      <c r="G55" s="101"/>
      <c r="H55" s="101"/>
    </row>
    <row r="56" spans="2:8" x14ac:dyDescent="0.25">
      <c r="B56" s="101"/>
      <c r="C56" s="2"/>
      <c r="D56" s="101"/>
      <c r="E56" s="101"/>
      <c r="F56" s="101"/>
      <c r="G56" s="101"/>
      <c r="H56" s="101"/>
    </row>
    <row r="57" spans="2:8" x14ac:dyDescent="0.25">
      <c r="B57" s="101"/>
      <c r="C57" s="2"/>
      <c r="D57" s="101"/>
      <c r="E57" s="101"/>
      <c r="F57" s="101"/>
      <c r="G57" s="101"/>
      <c r="H57" s="101"/>
    </row>
    <row r="58" spans="2:8" x14ac:dyDescent="0.25">
      <c r="B58" s="101"/>
      <c r="C58" s="2"/>
      <c r="D58" s="101"/>
      <c r="E58" s="101"/>
      <c r="F58" s="101"/>
      <c r="G58" s="101"/>
      <c r="H58" s="101"/>
    </row>
    <row r="59" spans="2:8" x14ac:dyDescent="0.25">
      <c r="B59" s="101"/>
      <c r="C59" s="2"/>
      <c r="D59" s="101"/>
      <c r="E59" s="101"/>
      <c r="F59" s="101"/>
      <c r="G59" s="101"/>
      <c r="H59" s="101"/>
    </row>
    <row r="60" spans="2:8" x14ac:dyDescent="0.25">
      <c r="B60" s="101"/>
      <c r="C60" s="2"/>
      <c r="D60" s="101"/>
      <c r="E60" s="101"/>
      <c r="F60" s="101"/>
      <c r="G60" s="101"/>
      <c r="H60" s="101"/>
    </row>
    <row r="61" spans="2:8" x14ac:dyDescent="0.25">
      <c r="B61" s="101"/>
      <c r="C61" s="2"/>
      <c r="D61" s="101"/>
      <c r="E61" s="101"/>
      <c r="F61" s="101"/>
      <c r="G61" s="101"/>
      <c r="H61" s="101"/>
    </row>
    <row r="62" spans="2:8" x14ac:dyDescent="0.25">
      <c r="B62" s="101"/>
      <c r="C62" s="2"/>
      <c r="D62" s="101"/>
      <c r="E62" s="101"/>
      <c r="F62" s="101"/>
      <c r="G62" s="101"/>
      <c r="H62" s="101"/>
    </row>
    <row r="63" spans="2:8" x14ac:dyDescent="0.25">
      <c r="B63" s="101"/>
      <c r="C63" s="2"/>
      <c r="D63" s="101"/>
      <c r="E63" s="101"/>
      <c r="F63" s="101"/>
      <c r="G63" s="101"/>
      <c r="H63" s="101"/>
    </row>
    <row r="64" spans="2:8" x14ac:dyDescent="0.25">
      <c r="B64" s="101"/>
      <c r="C64" s="2"/>
      <c r="D64" s="101"/>
      <c r="E64" s="101"/>
      <c r="F64" s="101"/>
      <c r="G64" s="101"/>
      <c r="H64" s="101"/>
    </row>
    <row r="65" spans="2:8" x14ac:dyDescent="0.25">
      <c r="B65" s="101"/>
      <c r="C65" s="2"/>
      <c r="D65" s="101"/>
      <c r="E65" s="101"/>
      <c r="F65" s="101"/>
      <c r="G65" s="101"/>
      <c r="H65" s="101"/>
    </row>
    <row r="66" spans="2:8" x14ac:dyDescent="0.25">
      <c r="B66" s="101"/>
      <c r="C66" s="2"/>
      <c r="D66" s="101"/>
      <c r="E66" s="101"/>
      <c r="F66" s="101"/>
      <c r="G66" s="101"/>
      <c r="H66" s="101"/>
    </row>
    <row r="67" spans="2:8" x14ac:dyDescent="0.25">
      <c r="B67" s="101"/>
      <c r="C67" s="2"/>
      <c r="D67" s="101"/>
      <c r="E67" s="101"/>
      <c r="F67" s="101"/>
      <c r="G67" s="101"/>
      <c r="H67" s="101"/>
    </row>
    <row r="68" spans="2:8" x14ac:dyDescent="0.25">
      <c r="B68" s="101"/>
      <c r="C68" s="2"/>
      <c r="D68" s="101"/>
      <c r="E68" s="101"/>
      <c r="F68" s="101"/>
      <c r="G68" s="101"/>
      <c r="H68" s="101"/>
    </row>
    <row r="69" spans="2:8" x14ac:dyDescent="0.25">
      <c r="B69" s="101"/>
      <c r="C69" s="2"/>
      <c r="D69" s="101"/>
      <c r="E69" s="101"/>
      <c r="F69" s="101"/>
      <c r="G69" s="101"/>
      <c r="H69" s="101"/>
    </row>
    <row r="70" spans="2:8" x14ac:dyDescent="0.25">
      <c r="B70" s="101"/>
      <c r="C70" s="2"/>
      <c r="D70" s="101"/>
      <c r="E70" s="101"/>
      <c r="F70" s="101"/>
      <c r="G70" s="101"/>
      <c r="H70" s="101"/>
    </row>
    <row r="71" spans="2:8" x14ac:dyDescent="0.25">
      <c r="B71" s="101"/>
      <c r="C71" s="2"/>
      <c r="D71" s="101"/>
      <c r="E71" s="101"/>
      <c r="F71" s="101"/>
      <c r="G71" s="101"/>
      <c r="H71" s="101"/>
    </row>
    <row r="72" spans="2:8" x14ac:dyDescent="0.25">
      <c r="B72" s="101"/>
      <c r="C72" s="2"/>
      <c r="D72" s="101"/>
      <c r="E72" s="101"/>
      <c r="F72" s="101"/>
      <c r="G72" s="101"/>
      <c r="H72" s="101"/>
    </row>
    <row r="73" spans="2:8" x14ac:dyDescent="0.25">
      <c r="B73" s="101"/>
      <c r="C73" s="2"/>
      <c r="D73" s="101"/>
      <c r="E73" s="101"/>
      <c r="F73" s="101"/>
      <c r="G73" s="101"/>
      <c r="H73" s="101"/>
    </row>
    <row r="74" spans="2:8" x14ac:dyDescent="0.25">
      <c r="B74" s="101"/>
      <c r="C74" s="2"/>
      <c r="D74" s="101"/>
      <c r="E74" s="101"/>
      <c r="F74" s="101"/>
      <c r="G74" s="101"/>
      <c r="H74" s="101"/>
    </row>
    <row r="75" spans="2:8" x14ac:dyDescent="0.25">
      <c r="B75" s="101"/>
      <c r="C75" s="2"/>
      <c r="D75" s="101"/>
      <c r="E75" s="101"/>
      <c r="F75" s="101"/>
      <c r="G75" s="101"/>
      <c r="H75" s="101"/>
    </row>
    <row r="76" spans="2:8" x14ac:dyDescent="0.25">
      <c r="B76" s="101"/>
      <c r="C76" s="2"/>
      <c r="D76" s="101"/>
      <c r="E76" s="101"/>
      <c r="F76" s="101"/>
      <c r="G76" s="101"/>
      <c r="H76" s="101"/>
    </row>
    <row r="77" spans="2:8" x14ac:dyDescent="0.25">
      <c r="B77" s="101"/>
      <c r="C77" s="2"/>
      <c r="D77" s="101"/>
      <c r="E77" s="101"/>
      <c r="F77" s="101"/>
      <c r="G77" s="101"/>
      <c r="H77" s="101"/>
    </row>
  </sheetData>
  <mergeCells count="1">
    <mergeCell ref="E42:F42"/>
  </mergeCells>
  <pageMargins left="0.27559055118110237" right="0.19685039370078741" top="1.1417322834645669" bottom="1.1417322834645669" header="0.55118110236220474" footer="0.86614173228346458"/>
  <pageSetup scale="80" orientation="landscape" horizontalDpi="4294967294" r:id="rId1"/>
  <headerFooter>
    <oddHeader xml:space="preserve">&amp;C&amp;"Arial,Negrita"&amp;12 CONDOMINIO RESIDENCIAL VERTICAL BOHEMIA COUNTRY
Conciliacion  Bancaria Banco Bac San Jose $ 932800428 
Julio  31   de  2019 </oddHeader>
    <oddFooter xml:space="preserve">&amp;R&amp;"Arial,Negrita"&amp;8 </oddFooter>
  </headerFooter>
  <ignoredErrors>
    <ignoredError sqref="H41:H42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topLeftCell="A7" workbookViewId="0">
      <selection activeCell="H26" sqref="H26"/>
    </sheetView>
  </sheetViews>
  <sheetFormatPr baseColWidth="10" defaultColWidth="11.42578125" defaultRowHeight="15" x14ac:dyDescent="0.25"/>
  <cols>
    <col min="1" max="1" width="3" style="4" customWidth="1"/>
    <col min="2" max="2" width="14.140625" style="4" customWidth="1"/>
    <col min="3" max="3" width="12.140625" style="118" customWidth="1"/>
    <col min="4" max="4" width="12.28515625" style="4" customWidth="1"/>
    <col min="5" max="5" width="30.42578125" style="4" customWidth="1"/>
    <col min="6" max="6" width="57" style="4" customWidth="1"/>
    <col min="7" max="7" width="12.42578125" style="4" customWidth="1"/>
    <col min="8" max="8" width="16.42578125" style="4" customWidth="1"/>
    <col min="9" max="9" width="10.28515625" style="4" customWidth="1"/>
    <col min="10" max="10" width="11.42578125" style="101"/>
    <col min="11" max="11" width="14.28515625" style="101" bestFit="1" customWidth="1"/>
    <col min="12" max="12" width="11.42578125" style="101"/>
    <col min="13" max="13" width="14.28515625" style="101" bestFit="1" customWidth="1"/>
    <col min="14" max="16384" width="11.42578125" style="101"/>
  </cols>
  <sheetData>
    <row r="1" spans="1:9" s="2" customFormat="1" ht="15.75" thickBot="1" x14ac:dyDescent="0.3">
      <c r="A1" s="125"/>
      <c r="B1" s="17" t="s">
        <v>32</v>
      </c>
      <c r="C1" s="18" t="s">
        <v>33</v>
      </c>
      <c r="D1" s="18" t="s">
        <v>34</v>
      </c>
      <c r="E1" s="18" t="s">
        <v>36</v>
      </c>
      <c r="F1" s="18" t="s">
        <v>35</v>
      </c>
      <c r="G1" s="18" t="s">
        <v>37</v>
      </c>
      <c r="H1" s="18" t="s">
        <v>38</v>
      </c>
      <c r="I1" s="19" t="s">
        <v>39</v>
      </c>
    </row>
    <row r="2" spans="1:9" x14ac:dyDescent="0.25">
      <c r="A2" s="126"/>
      <c r="B2" s="188" t="s">
        <v>42</v>
      </c>
      <c r="C2" s="197"/>
      <c r="D2" s="198"/>
      <c r="E2" s="198"/>
      <c r="F2" s="198"/>
      <c r="G2" s="199"/>
      <c r="H2" s="199"/>
      <c r="I2" s="200" t="s">
        <v>4</v>
      </c>
    </row>
    <row r="3" spans="1:9" x14ac:dyDescent="0.25">
      <c r="A3" s="126"/>
      <c r="B3" s="12" t="s">
        <v>50</v>
      </c>
      <c r="C3" s="108"/>
      <c r="D3" s="13"/>
      <c r="E3" s="13"/>
      <c r="F3" s="13"/>
      <c r="G3" s="99"/>
      <c r="H3" s="99"/>
      <c r="I3" s="184" t="s">
        <v>4</v>
      </c>
    </row>
    <row r="4" spans="1:9" x14ac:dyDescent="0.25">
      <c r="A4" s="126"/>
      <c r="B4" s="12" t="s">
        <v>55</v>
      </c>
      <c r="C4" s="108"/>
      <c r="D4" s="13"/>
      <c r="E4" s="13"/>
      <c r="F4" s="13" t="s">
        <v>123</v>
      </c>
      <c r="G4" s="99"/>
      <c r="H4" s="99"/>
      <c r="I4" s="244">
        <v>783.81</v>
      </c>
    </row>
    <row r="5" spans="1:9" x14ac:dyDescent="0.25">
      <c r="A5" s="126"/>
      <c r="B5" s="78" t="s">
        <v>203</v>
      </c>
      <c r="C5" s="186">
        <v>43562</v>
      </c>
      <c r="D5" s="79"/>
      <c r="E5" s="79" t="s">
        <v>198</v>
      </c>
      <c r="F5" s="79" t="s">
        <v>650</v>
      </c>
      <c r="G5" s="181">
        <v>590</v>
      </c>
      <c r="H5" s="181"/>
      <c r="I5" s="244">
        <f>+I4+G5-H5</f>
        <v>1373.81</v>
      </c>
    </row>
    <row r="6" spans="1:9" x14ac:dyDescent="0.25">
      <c r="A6" s="126"/>
      <c r="B6" s="78" t="s">
        <v>203</v>
      </c>
      <c r="C6" s="186">
        <v>43623</v>
      </c>
      <c r="D6" s="79"/>
      <c r="E6" s="79" t="s">
        <v>207</v>
      </c>
      <c r="F6" s="79" t="s">
        <v>651</v>
      </c>
      <c r="G6" s="181">
        <v>165</v>
      </c>
      <c r="H6" s="181"/>
      <c r="I6" s="244">
        <f t="shared" ref="I6:I12" si="0">+I5+G6-H6</f>
        <v>1538.81</v>
      </c>
    </row>
    <row r="7" spans="1:9" x14ac:dyDescent="0.25">
      <c r="A7" s="126"/>
      <c r="B7" s="78" t="s">
        <v>218</v>
      </c>
      <c r="C7" s="186">
        <v>43806</v>
      </c>
      <c r="D7" s="79" t="s">
        <v>652</v>
      </c>
      <c r="E7" s="79" t="s">
        <v>488</v>
      </c>
      <c r="F7" s="79" t="s">
        <v>653</v>
      </c>
      <c r="G7" s="181"/>
      <c r="H7" s="181">
        <v>327.8</v>
      </c>
      <c r="I7" s="244">
        <f t="shared" si="0"/>
        <v>1211.01</v>
      </c>
    </row>
    <row r="8" spans="1:9" x14ac:dyDescent="0.25">
      <c r="A8" s="126"/>
      <c r="B8" s="78" t="s">
        <v>218</v>
      </c>
      <c r="C8" s="186">
        <v>43806</v>
      </c>
      <c r="D8" s="79" t="s">
        <v>654</v>
      </c>
      <c r="E8" s="79" t="s">
        <v>352</v>
      </c>
      <c r="F8" s="79" t="s">
        <v>655</v>
      </c>
      <c r="G8" s="181"/>
      <c r="H8" s="181">
        <v>250</v>
      </c>
      <c r="I8" s="244">
        <f t="shared" si="0"/>
        <v>961.01</v>
      </c>
    </row>
    <row r="9" spans="1:9" x14ac:dyDescent="0.25">
      <c r="A9" s="126"/>
      <c r="B9" s="78" t="s">
        <v>208</v>
      </c>
      <c r="C9" s="186" t="s">
        <v>656</v>
      </c>
      <c r="D9" s="79" t="s">
        <v>657</v>
      </c>
      <c r="E9" s="79" t="s">
        <v>658</v>
      </c>
      <c r="F9" s="79" t="s">
        <v>659</v>
      </c>
      <c r="G9" s="181"/>
      <c r="H9" s="181">
        <v>67.8</v>
      </c>
      <c r="I9" s="244">
        <f t="shared" si="0"/>
        <v>893.21</v>
      </c>
    </row>
    <row r="10" spans="1:9" x14ac:dyDescent="0.25">
      <c r="A10" s="126"/>
      <c r="B10" s="78" t="s">
        <v>205</v>
      </c>
      <c r="C10" s="186" t="s">
        <v>565</v>
      </c>
      <c r="D10" s="79"/>
      <c r="E10" s="79"/>
      <c r="F10" s="79" t="s">
        <v>566</v>
      </c>
      <c r="G10" s="181">
        <v>2000</v>
      </c>
      <c r="H10" s="181"/>
      <c r="I10" s="244">
        <f t="shared" si="0"/>
        <v>2893.21</v>
      </c>
    </row>
    <row r="11" spans="1:9" x14ac:dyDescent="0.25">
      <c r="A11" s="126"/>
      <c r="B11" s="78" t="s">
        <v>218</v>
      </c>
      <c r="C11" s="186" t="s">
        <v>565</v>
      </c>
      <c r="D11" s="79" t="s">
        <v>660</v>
      </c>
      <c r="E11" s="79" t="s">
        <v>352</v>
      </c>
      <c r="F11" s="79" t="s">
        <v>661</v>
      </c>
      <c r="G11" s="181"/>
      <c r="H11" s="181">
        <v>125</v>
      </c>
      <c r="I11" s="244">
        <f t="shared" si="0"/>
        <v>2768.21</v>
      </c>
    </row>
    <row r="12" spans="1:9" ht="15.75" thickBot="1" x14ac:dyDescent="0.3">
      <c r="A12" s="126"/>
      <c r="B12" s="78" t="s">
        <v>218</v>
      </c>
      <c r="C12" s="186" t="s">
        <v>565</v>
      </c>
      <c r="D12" s="79" t="s">
        <v>662</v>
      </c>
      <c r="E12" s="79" t="s">
        <v>237</v>
      </c>
      <c r="F12" s="79" t="s">
        <v>663</v>
      </c>
      <c r="G12" s="181"/>
      <c r="H12" s="181">
        <v>2072</v>
      </c>
      <c r="I12" s="244">
        <f t="shared" si="0"/>
        <v>696.21</v>
      </c>
    </row>
    <row r="13" spans="1:9" ht="15.75" thickBot="1" x14ac:dyDescent="0.3">
      <c r="A13" s="114"/>
      <c r="B13" s="16" t="s">
        <v>56</v>
      </c>
      <c r="C13" s="119"/>
      <c r="D13" s="95"/>
      <c r="E13" s="95"/>
      <c r="F13" s="95"/>
      <c r="G13" s="122">
        <f>SUM(G5:G12)</f>
        <v>2755</v>
      </c>
      <c r="H13" s="122">
        <f>SUM(H5:H12)</f>
        <v>2842.6</v>
      </c>
      <c r="I13" s="123">
        <f>+I12</f>
        <v>696.21</v>
      </c>
    </row>
    <row r="14" spans="1:9" ht="15.75" thickBot="1" x14ac:dyDescent="0.3">
      <c r="B14" s="130"/>
      <c r="C14" s="131"/>
      <c r="D14" s="20"/>
      <c r="E14" s="20"/>
      <c r="F14" s="20"/>
      <c r="G14" s="20"/>
      <c r="H14" s="20"/>
      <c r="I14" s="132"/>
    </row>
    <row r="15" spans="1:9" ht="15.75" thickBot="1" x14ac:dyDescent="0.3">
      <c r="B15" s="130"/>
      <c r="C15" s="131"/>
      <c r="D15" s="20"/>
      <c r="E15" s="20"/>
      <c r="F15" s="20"/>
      <c r="G15" s="245" t="s">
        <v>46</v>
      </c>
      <c r="H15" s="245" t="s">
        <v>41</v>
      </c>
      <c r="I15" s="132"/>
    </row>
    <row r="16" spans="1:9" ht="15.75" thickBot="1" x14ac:dyDescent="0.3">
      <c r="B16" s="130"/>
      <c r="C16" s="131"/>
      <c r="D16" s="20"/>
      <c r="E16" s="20"/>
      <c r="F16" s="20"/>
      <c r="G16" s="138">
        <v>696.21</v>
      </c>
      <c r="H16" s="138">
        <f>+I13</f>
        <v>696.21</v>
      </c>
      <c r="I16" s="132"/>
    </row>
    <row r="17" spans="2:13" ht="15.75" thickBot="1" x14ac:dyDescent="0.3">
      <c r="B17" s="130"/>
      <c r="C17" s="131"/>
      <c r="D17" s="20"/>
      <c r="E17" s="301" t="s">
        <v>47</v>
      </c>
      <c r="F17" s="302"/>
      <c r="G17" s="139">
        <f>+G16</f>
        <v>696.21</v>
      </c>
      <c r="H17" s="140">
        <f>+H16</f>
        <v>696.21</v>
      </c>
      <c r="I17" s="132"/>
    </row>
    <row r="18" spans="2:13" x14ac:dyDescent="0.25">
      <c r="B18" s="130"/>
      <c r="C18" s="131"/>
      <c r="D18" s="20"/>
      <c r="E18" s="20"/>
      <c r="F18" s="20"/>
      <c r="G18" s="20"/>
      <c r="H18" s="20"/>
      <c r="I18" s="132"/>
    </row>
    <row r="19" spans="2:13" ht="15.75" thickBot="1" x14ac:dyDescent="0.3">
      <c r="B19" s="130"/>
      <c r="C19" s="131"/>
      <c r="D19" s="20"/>
      <c r="E19" s="20"/>
      <c r="F19" s="20"/>
      <c r="G19" s="20"/>
      <c r="H19" s="20"/>
      <c r="I19" s="132"/>
    </row>
    <row r="20" spans="2:13" ht="15.75" thickBot="1" x14ac:dyDescent="0.3">
      <c r="B20" s="130"/>
      <c r="C20" s="131"/>
      <c r="D20" s="301" t="s">
        <v>664</v>
      </c>
      <c r="E20" s="302"/>
      <c r="F20" s="302"/>
      <c r="G20" s="142">
        <v>573.46</v>
      </c>
      <c r="H20" s="143">
        <f>+G20*I13</f>
        <v>399248.58660000004</v>
      </c>
      <c r="I20" s="132"/>
      <c r="K20" s="176"/>
    </row>
    <row r="21" spans="2:13" x14ac:dyDescent="0.25">
      <c r="B21" s="130"/>
      <c r="C21" s="131"/>
      <c r="D21" s="20"/>
      <c r="E21" s="20"/>
      <c r="F21" s="20"/>
      <c r="G21" s="20"/>
      <c r="H21" s="20"/>
      <c r="I21" s="132"/>
      <c r="K21" s="176"/>
    </row>
    <row r="22" spans="2:13" x14ac:dyDescent="0.25">
      <c r="B22" s="130"/>
      <c r="C22" s="131"/>
      <c r="D22" s="20"/>
      <c r="E22" s="20"/>
      <c r="F22" s="20"/>
      <c r="G22" s="20"/>
      <c r="H22" s="20" t="s">
        <v>4</v>
      </c>
      <c r="I22" s="132"/>
    </row>
    <row r="23" spans="2:13" ht="15.75" thickBot="1" x14ac:dyDescent="0.3">
      <c r="B23" s="134"/>
      <c r="C23" s="135"/>
      <c r="D23" s="136"/>
      <c r="E23" s="136"/>
      <c r="F23" s="136"/>
      <c r="G23" s="136"/>
      <c r="H23" s="187"/>
      <c r="I23" s="137"/>
      <c r="K23" s="175"/>
    </row>
    <row r="25" spans="2:13" x14ac:dyDescent="0.25">
      <c r="H25" s="158" t="s">
        <v>4</v>
      </c>
    </row>
    <row r="26" spans="2:13" x14ac:dyDescent="0.25">
      <c r="B26" s="101"/>
      <c r="C26" s="2"/>
      <c r="D26" s="101"/>
      <c r="E26" s="101"/>
      <c r="F26" s="101"/>
      <c r="G26" s="101"/>
      <c r="H26" s="158" t="s">
        <v>4</v>
      </c>
      <c r="M26" s="159" t="s">
        <v>4</v>
      </c>
    </row>
    <row r="27" spans="2:13" x14ac:dyDescent="0.25">
      <c r="B27" s="101"/>
      <c r="C27" s="2"/>
      <c r="D27" s="101"/>
      <c r="E27" s="101"/>
      <c r="F27" s="101"/>
      <c r="G27" s="101"/>
      <c r="H27" s="73" t="s">
        <v>4</v>
      </c>
    </row>
    <row r="28" spans="2:13" x14ac:dyDescent="0.25">
      <c r="B28" s="101"/>
      <c r="C28" s="2"/>
      <c r="D28" s="101"/>
      <c r="E28" s="101"/>
      <c r="F28" s="101"/>
      <c r="G28" s="101"/>
      <c r="H28" s="158" t="s">
        <v>4</v>
      </c>
    </row>
    <row r="29" spans="2:13" x14ac:dyDescent="0.25">
      <c r="B29" s="101"/>
      <c r="C29" s="2"/>
      <c r="D29" s="101"/>
      <c r="E29" s="101"/>
      <c r="F29" s="101"/>
      <c r="G29" s="101"/>
      <c r="H29" s="159" t="s">
        <v>4</v>
      </c>
    </row>
  </sheetData>
  <mergeCells count="2">
    <mergeCell ref="E17:F17"/>
    <mergeCell ref="D20:F20"/>
  </mergeCells>
  <pageMargins left="0.19685039370078741" right="0.19685039370078741" top="1.4960629921259843" bottom="0.74803149606299213" header="0.6692913385826772" footer="0.31496062992125984"/>
  <pageSetup scale="80" orientation="landscape" horizontalDpi="4294967294" r:id="rId1"/>
  <headerFooter>
    <oddHeader>&amp;C&amp;"Arial,Negrita"&amp;12 CONDOMINIO RESIDENCIAL VERTICAL BOHEMIA COUNTRY
Conciliacion Banco Bac San Jose $ 932800410
Julio  31  de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workbookViewId="0">
      <selection activeCell="F5" sqref="F5"/>
    </sheetView>
  </sheetViews>
  <sheetFormatPr baseColWidth="10" defaultRowHeight="15" x14ac:dyDescent="0.25"/>
  <cols>
    <col min="1" max="1" width="38.28515625" style="213" customWidth="1"/>
    <col min="2" max="2" width="15.42578125" style="213" customWidth="1"/>
    <col min="3" max="5" width="11.42578125" style="213"/>
    <col min="6" max="6" width="20.28515625" style="213" customWidth="1"/>
    <col min="7" max="8" width="13.140625" style="213" bestFit="1" customWidth="1"/>
    <col min="9" max="9" width="17.5703125" style="213" customWidth="1"/>
    <col min="10" max="16384" width="11.42578125" style="213"/>
  </cols>
  <sheetData>
    <row r="1" spans="1:9" x14ac:dyDescent="0.25">
      <c r="A1" s="235" t="s">
        <v>149</v>
      </c>
      <c r="B1" s="236">
        <v>43647</v>
      </c>
    </row>
    <row r="3" spans="1:9" x14ac:dyDescent="0.25">
      <c r="A3" s="237" t="s">
        <v>161</v>
      </c>
      <c r="B3" s="238">
        <f>7397616+169332.31</f>
        <v>7566948.3099999996</v>
      </c>
      <c r="C3" s="239">
        <v>1</v>
      </c>
    </row>
    <row r="4" spans="1:9" x14ac:dyDescent="0.25">
      <c r="A4" s="237" t="s">
        <v>162</v>
      </c>
      <c r="B4" s="240">
        <v>5416929.1200000001</v>
      </c>
      <c r="C4" s="241">
        <f>+B4/B3</f>
        <v>0.71586707059189625</v>
      </c>
      <c r="F4" s="73" t="s">
        <v>4</v>
      </c>
      <c r="G4" s="289"/>
    </row>
    <row r="5" spans="1:9" x14ac:dyDescent="0.25">
      <c r="A5" s="237" t="s">
        <v>163</v>
      </c>
      <c r="B5" s="238">
        <f>B3-B4</f>
        <v>2150019.1899999995</v>
      </c>
      <c r="C5" s="241">
        <f>+B5/B3</f>
        <v>0.2841329294081037</v>
      </c>
      <c r="F5" s="73" t="s">
        <v>4</v>
      </c>
      <c r="G5" s="289"/>
    </row>
    <row r="6" spans="1:9" x14ac:dyDescent="0.25">
      <c r="F6" s="262" t="s">
        <v>4</v>
      </c>
      <c r="G6" s="249"/>
      <c r="H6" s="249"/>
    </row>
    <row r="7" spans="1:9" x14ac:dyDescent="0.25">
      <c r="A7" s="237" t="s">
        <v>164</v>
      </c>
      <c r="B7" s="242">
        <v>2966820</v>
      </c>
      <c r="C7" s="239">
        <v>1</v>
      </c>
      <c r="F7" s="262"/>
      <c r="G7" s="249"/>
    </row>
    <row r="8" spans="1:9" x14ac:dyDescent="0.25">
      <c r="A8" s="237" t="s">
        <v>165</v>
      </c>
      <c r="B8" s="242">
        <v>2771790</v>
      </c>
      <c r="C8" s="241">
        <f>+B8/B7</f>
        <v>0.93426294820717126</v>
      </c>
      <c r="F8" s="263" t="s">
        <v>4</v>
      </c>
    </row>
    <row r="9" spans="1:9" x14ac:dyDescent="0.25">
      <c r="A9" s="237" t="s">
        <v>163</v>
      </c>
      <c r="B9" s="242">
        <f>+B7-B8</f>
        <v>195030</v>
      </c>
      <c r="C9" s="241">
        <f>+B9/B7</f>
        <v>6.5737051792828682E-2</v>
      </c>
      <c r="F9" s="262" t="s">
        <v>4</v>
      </c>
      <c r="I9" s="249"/>
    </row>
    <row r="11" spans="1:9" x14ac:dyDescent="0.25">
      <c r="G11" s="249"/>
    </row>
    <row r="12" spans="1:9" x14ac:dyDescent="0.25">
      <c r="G12" s="290"/>
    </row>
    <row r="13" spans="1:9" x14ac:dyDescent="0.25">
      <c r="G13" s="249"/>
    </row>
    <row r="15" spans="1:9" x14ac:dyDescent="0.25">
      <c r="I15" s="249"/>
    </row>
  </sheetData>
  <pageMargins left="0.7" right="0.7" top="0.75" bottom="0.75" header="0.3" footer="0.3"/>
  <pageSetup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1"/>
  <sheetViews>
    <sheetView showGridLines="0" topLeftCell="A86" zoomScale="90" zoomScaleNormal="90" workbookViewId="0">
      <selection activeCell="E103" sqref="E103"/>
    </sheetView>
  </sheetViews>
  <sheetFormatPr baseColWidth="10" defaultColWidth="11.42578125" defaultRowHeight="15.75" x14ac:dyDescent="0.25"/>
  <cols>
    <col min="1" max="1" width="44.42578125" style="24" customWidth="1"/>
    <col min="2" max="2" width="40" style="24" customWidth="1"/>
    <col min="3" max="3" width="17.42578125" style="24" customWidth="1"/>
    <col min="4" max="4" width="14.42578125" style="24" customWidth="1"/>
    <col min="5" max="5" width="14.28515625" style="24" customWidth="1"/>
    <col min="6" max="6" width="8.5703125" style="24" customWidth="1"/>
    <col min="7" max="7" width="16.140625" style="24" customWidth="1"/>
    <col min="8" max="8" width="6.42578125" style="24" customWidth="1"/>
    <col min="9" max="9" width="2.28515625" style="24" customWidth="1"/>
    <col min="10" max="10" width="20.85546875" style="24" customWidth="1"/>
    <col min="11" max="11" width="18.28515625" style="24" customWidth="1"/>
    <col min="12" max="16384" width="11.42578125" style="24"/>
  </cols>
  <sheetData>
    <row r="1" spans="1:18" ht="18" customHeight="1" thickBot="1" x14ac:dyDescent="0.3">
      <c r="A1" s="298"/>
      <c r="B1" s="299"/>
      <c r="C1" s="299"/>
      <c r="D1" s="299"/>
      <c r="E1" s="299"/>
      <c r="F1" s="299"/>
      <c r="G1" s="299"/>
      <c r="H1" s="300"/>
      <c r="I1" s="21"/>
      <c r="J1" s="21"/>
      <c r="K1" s="22"/>
      <c r="L1" s="23"/>
      <c r="M1" s="23"/>
      <c r="N1" s="23"/>
      <c r="O1" s="23"/>
      <c r="P1" s="23"/>
      <c r="Q1" s="23"/>
      <c r="R1" s="23"/>
    </row>
    <row r="2" spans="1:18" ht="16.5" thickBot="1" x14ac:dyDescent="0.3">
      <c r="A2" s="83" t="s">
        <v>100</v>
      </c>
      <c r="B2" s="201"/>
      <c r="C2" s="201"/>
      <c r="D2" s="201"/>
      <c r="E2" s="201"/>
      <c r="F2" s="202"/>
      <c r="G2" s="202"/>
      <c r="H2" s="203"/>
      <c r="I2" s="30"/>
      <c r="J2" s="30"/>
      <c r="K2" s="22"/>
      <c r="L2" s="23"/>
      <c r="M2" s="23"/>
      <c r="N2" s="23"/>
      <c r="O2" s="23"/>
      <c r="P2" s="23"/>
      <c r="Q2" s="23"/>
      <c r="R2" s="23"/>
    </row>
    <row r="3" spans="1:18" ht="12.75" customHeight="1" thickBot="1" x14ac:dyDescent="0.3">
      <c r="A3" s="74" t="s">
        <v>14</v>
      </c>
      <c r="B3" s="27"/>
      <c r="C3" s="106" t="s">
        <v>666</v>
      </c>
      <c r="D3" s="27"/>
      <c r="E3" s="32"/>
      <c r="F3" s="28"/>
      <c r="G3" s="33"/>
      <c r="H3" s="34"/>
      <c r="I3" s="30"/>
      <c r="J3" s="30"/>
      <c r="K3" s="22"/>
      <c r="L3" s="23"/>
      <c r="M3" s="23"/>
      <c r="N3" s="23"/>
      <c r="O3" s="23"/>
      <c r="P3" s="23"/>
      <c r="Q3" s="23"/>
      <c r="R3" s="23"/>
    </row>
    <row r="4" spans="1:18" ht="23.25" customHeight="1" thickBot="1" x14ac:dyDescent="0.3">
      <c r="A4" s="25"/>
      <c r="B4" s="30"/>
      <c r="C4" s="30"/>
      <c r="D4" s="30"/>
      <c r="E4" s="30"/>
      <c r="F4" s="30"/>
      <c r="G4" s="30"/>
      <c r="H4" s="29"/>
      <c r="I4" s="30"/>
      <c r="J4" s="30"/>
      <c r="K4" s="22"/>
      <c r="L4" s="23"/>
      <c r="M4" s="23"/>
      <c r="N4" s="23"/>
      <c r="O4" s="23"/>
      <c r="P4" s="23"/>
      <c r="Q4" s="23"/>
      <c r="R4" s="23"/>
    </row>
    <row r="5" spans="1:18" ht="16.5" thickBot="1" x14ac:dyDescent="0.3">
      <c r="A5" s="87" t="s">
        <v>15</v>
      </c>
      <c r="B5" s="35"/>
      <c r="C5" s="106" t="s">
        <v>16</v>
      </c>
      <c r="D5" s="36"/>
      <c r="E5" s="31" t="s">
        <v>17</v>
      </c>
      <c r="F5" s="36"/>
      <c r="G5" s="31" t="s">
        <v>18</v>
      </c>
      <c r="H5" s="37"/>
      <c r="I5" s="35"/>
      <c r="J5" s="30"/>
      <c r="K5" s="22"/>
      <c r="L5" s="23"/>
      <c r="M5" s="23"/>
      <c r="N5" s="23"/>
      <c r="O5" s="23"/>
      <c r="P5" s="23"/>
      <c r="Q5" s="23"/>
      <c r="R5" s="23"/>
    </row>
    <row r="6" spans="1:18" x14ac:dyDescent="0.25">
      <c r="A6" s="75"/>
      <c r="B6" s="35"/>
      <c r="C6" s="35"/>
      <c r="D6" s="36"/>
      <c r="E6" s="35"/>
      <c r="F6" s="36"/>
      <c r="G6" s="35"/>
      <c r="H6" s="37"/>
      <c r="I6" s="35"/>
      <c r="J6" s="112" t="s">
        <v>4</v>
      </c>
      <c r="K6" s="22"/>
      <c r="L6" s="23"/>
      <c r="M6" s="23"/>
      <c r="N6" s="23"/>
      <c r="O6" s="23"/>
      <c r="P6" s="23"/>
      <c r="Q6" s="23"/>
      <c r="R6" s="23"/>
    </row>
    <row r="7" spans="1:18" x14ac:dyDescent="0.25">
      <c r="A7" s="76" t="s">
        <v>667</v>
      </c>
      <c r="B7" s="38"/>
      <c r="C7" s="30"/>
      <c r="D7" s="30"/>
      <c r="E7" s="30"/>
      <c r="F7" s="39" t="s">
        <v>19</v>
      </c>
      <c r="G7" s="85">
        <v>19112226.460000001</v>
      </c>
      <c r="H7" s="40"/>
      <c r="I7" s="41"/>
      <c r="J7" s="112" t="s">
        <v>4</v>
      </c>
      <c r="K7" s="112" t="s">
        <v>4</v>
      </c>
      <c r="L7" s="23"/>
      <c r="M7" s="23"/>
      <c r="N7" s="23"/>
      <c r="O7" s="23"/>
      <c r="P7" s="23"/>
      <c r="Q7" s="23"/>
      <c r="R7" s="23"/>
    </row>
    <row r="8" spans="1:18" x14ac:dyDescent="0.25">
      <c r="A8" s="25"/>
      <c r="B8" s="30"/>
      <c r="C8" s="42"/>
      <c r="D8" s="30"/>
      <c r="E8" s="30"/>
      <c r="F8" s="30"/>
      <c r="G8" s="30"/>
      <c r="H8" s="29"/>
      <c r="I8" s="30"/>
      <c r="J8" s="43" t="s">
        <v>4</v>
      </c>
      <c r="K8" s="22"/>
      <c r="L8" s="23"/>
      <c r="M8" s="23"/>
      <c r="N8" s="23"/>
      <c r="O8" s="23"/>
      <c r="P8" s="23"/>
      <c r="Q8" s="23"/>
      <c r="R8" s="23"/>
    </row>
    <row r="9" spans="1:18" x14ac:dyDescent="0.25">
      <c r="A9" s="77" t="s">
        <v>20</v>
      </c>
      <c r="B9" s="38"/>
      <c r="C9" s="30"/>
      <c r="D9" s="30"/>
      <c r="E9" s="30"/>
      <c r="F9" s="30"/>
      <c r="G9" s="30"/>
      <c r="H9" s="29"/>
      <c r="I9" s="30"/>
      <c r="J9" s="30"/>
      <c r="K9" s="22"/>
      <c r="L9" s="23"/>
      <c r="M9" s="23"/>
      <c r="N9" s="23"/>
      <c r="O9" s="23"/>
      <c r="P9" s="23"/>
      <c r="Q9" s="23"/>
      <c r="R9" s="23"/>
    </row>
    <row r="10" spans="1:18" ht="17.100000000000001" customHeight="1" x14ac:dyDescent="0.25">
      <c r="A10" s="114" t="s">
        <v>190</v>
      </c>
      <c r="B10" s="114" t="s">
        <v>563</v>
      </c>
      <c r="D10" s="80"/>
      <c r="E10" s="210">
        <v>100674</v>
      </c>
      <c r="F10" s="80"/>
      <c r="G10" s="44"/>
      <c r="H10" s="45"/>
      <c r="I10" s="44"/>
      <c r="J10" s="30"/>
      <c r="K10" s="22"/>
      <c r="L10" s="23"/>
      <c r="M10" s="23"/>
      <c r="N10" s="23"/>
      <c r="O10" s="23"/>
      <c r="P10" s="23"/>
      <c r="Q10" s="23"/>
      <c r="R10" s="23"/>
    </row>
    <row r="11" spans="1:18" ht="17.100000000000001" customHeight="1" x14ac:dyDescent="0.25">
      <c r="A11" s="114" t="s">
        <v>183</v>
      </c>
      <c r="B11" s="114" t="s">
        <v>564</v>
      </c>
      <c r="D11" s="80"/>
      <c r="E11" s="210">
        <v>97515</v>
      </c>
      <c r="F11" s="80"/>
      <c r="G11" s="44"/>
      <c r="H11" s="45"/>
      <c r="I11" s="44"/>
      <c r="J11" s="30"/>
      <c r="K11" s="22"/>
      <c r="L11" s="23"/>
      <c r="M11" s="23"/>
      <c r="N11" s="23"/>
      <c r="O11" s="23"/>
      <c r="P11" s="23"/>
      <c r="Q11" s="23"/>
      <c r="R11" s="23"/>
    </row>
    <row r="12" spans="1:18" ht="17.100000000000001" customHeight="1" x14ac:dyDescent="0.25">
      <c r="A12" s="114" t="s">
        <v>182</v>
      </c>
      <c r="B12" s="114" t="s">
        <v>568</v>
      </c>
      <c r="D12" s="80"/>
      <c r="E12" s="210">
        <v>242896</v>
      </c>
      <c r="F12" s="80"/>
      <c r="G12" s="44"/>
      <c r="H12" s="45"/>
      <c r="I12" s="44"/>
      <c r="J12" s="30"/>
      <c r="K12" s="22"/>
      <c r="L12" s="23"/>
      <c r="M12" s="23"/>
      <c r="N12" s="23"/>
      <c r="O12" s="23"/>
      <c r="P12" s="23"/>
      <c r="Q12" s="23"/>
      <c r="R12" s="23"/>
    </row>
    <row r="13" spans="1:18" ht="17.100000000000001" customHeight="1" x14ac:dyDescent="0.25">
      <c r="A13" s="114" t="s">
        <v>182</v>
      </c>
      <c r="B13" s="114" t="s">
        <v>569</v>
      </c>
      <c r="D13" s="80"/>
      <c r="E13" s="210">
        <v>97515</v>
      </c>
      <c r="F13" s="80"/>
      <c r="G13" s="44"/>
      <c r="H13" s="45"/>
      <c r="I13" s="44"/>
      <c r="J13" s="30"/>
      <c r="K13" s="22"/>
      <c r="L13" s="23"/>
      <c r="M13" s="23"/>
      <c r="N13" s="23"/>
      <c r="O13" s="23"/>
      <c r="P13" s="23"/>
      <c r="Q13" s="23"/>
      <c r="R13" s="23"/>
    </row>
    <row r="14" spans="1:18" ht="17.100000000000001" customHeight="1" x14ac:dyDescent="0.25">
      <c r="A14" s="114" t="s">
        <v>187</v>
      </c>
      <c r="B14" s="114" t="s">
        <v>570</v>
      </c>
      <c r="D14" s="80"/>
      <c r="E14" s="210">
        <v>242896</v>
      </c>
      <c r="F14" s="80"/>
      <c r="G14" s="44"/>
      <c r="H14" s="45"/>
      <c r="I14" s="44"/>
      <c r="J14" s="30"/>
      <c r="K14" s="22"/>
      <c r="L14" s="23"/>
      <c r="M14" s="23"/>
      <c r="N14" s="23"/>
      <c r="O14" s="23"/>
      <c r="P14" s="23"/>
      <c r="Q14" s="23"/>
      <c r="R14" s="23"/>
    </row>
    <row r="15" spans="1:18" ht="17.100000000000001" customHeight="1" x14ac:dyDescent="0.25">
      <c r="A15" s="114" t="s">
        <v>571</v>
      </c>
      <c r="B15" s="114" t="s">
        <v>572</v>
      </c>
      <c r="D15" s="80"/>
      <c r="E15" s="210">
        <v>369142</v>
      </c>
      <c r="F15" s="80"/>
      <c r="G15" s="44"/>
      <c r="H15" s="45"/>
      <c r="I15" s="44"/>
      <c r="J15" s="30"/>
      <c r="K15" s="22"/>
      <c r="L15" s="23"/>
      <c r="M15" s="23"/>
      <c r="N15" s="23"/>
      <c r="O15" s="23"/>
      <c r="P15" s="23"/>
      <c r="Q15" s="23"/>
      <c r="R15" s="23"/>
    </row>
    <row r="16" spans="1:18" ht="17.100000000000001" customHeight="1" x14ac:dyDescent="0.25">
      <c r="A16" s="114" t="s">
        <v>571</v>
      </c>
      <c r="B16" s="114" t="s">
        <v>573</v>
      </c>
      <c r="D16" s="80"/>
      <c r="E16" s="210">
        <v>147750</v>
      </c>
      <c r="F16" s="80"/>
      <c r="G16" s="44"/>
      <c r="H16" s="45"/>
      <c r="I16" s="44"/>
      <c r="J16" s="30"/>
      <c r="K16" s="22"/>
      <c r="L16" s="23"/>
      <c r="M16" s="23"/>
      <c r="N16" s="23"/>
      <c r="O16" s="23"/>
      <c r="P16" s="23"/>
      <c r="Q16" s="23"/>
      <c r="R16" s="23"/>
    </row>
    <row r="17" spans="1:18" ht="17.100000000000001" customHeight="1" x14ac:dyDescent="0.25">
      <c r="A17" s="114" t="s">
        <v>179</v>
      </c>
      <c r="B17" s="114" t="s">
        <v>575</v>
      </c>
      <c r="D17" s="80"/>
      <c r="E17" s="210">
        <v>242896</v>
      </c>
      <c r="F17" s="80"/>
      <c r="G17" s="44"/>
      <c r="H17" s="45"/>
      <c r="I17" s="44"/>
      <c r="J17" s="30"/>
      <c r="K17" s="22"/>
      <c r="L17" s="23"/>
      <c r="M17" s="23"/>
      <c r="N17" s="23"/>
      <c r="O17" s="23"/>
      <c r="P17" s="23"/>
      <c r="Q17" s="23"/>
      <c r="R17" s="23"/>
    </row>
    <row r="18" spans="1:18" ht="17.100000000000001" customHeight="1" x14ac:dyDescent="0.25">
      <c r="A18" s="114" t="s">
        <v>576</v>
      </c>
      <c r="B18" s="114" t="s">
        <v>577</v>
      </c>
      <c r="D18" s="80"/>
      <c r="E18" s="210">
        <v>98010</v>
      </c>
      <c r="F18" s="80"/>
      <c r="G18" s="44"/>
      <c r="H18" s="45"/>
      <c r="I18" s="44"/>
      <c r="J18" s="30"/>
      <c r="K18" s="22"/>
      <c r="L18" s="23"/>
      <c r="M18" s="23"/>
      <c r="N18" s="23"/>
      <c r="O18" s="23"/>
      <c r="P18" s="23"/>
      <c r="Q18" s="23"/>
      <c r="R18" s="23"/>
    </row>
    <row r="19" spans="1:18" ht="17.100000000000001" customHeight="1" x14ac:dyDescent="0.25">
      <c r="A19" s="114" t="s">
        <v>180</v>
      </c>
      <c r="B19" s="114" t="s">
        <v>578</v>
      </c>
      <c r="D19" s="80"/>
      <c r="E19" s="210">
        <v>372162</v>
      </c>
      <c r="F19" s="80"/>
      <c r="G19" s="44"/>
      <c r="H19" s="45"/>
      <c r="I19" s="44"/>
      <c r="J19" s="30"/>
      <c r="K19" s="22"/>
      <c r="L19" s="23"/>
      <c r="M19" s="23"/>
      <c r="N19" s="23"/>
      <c r="O19" s="23"/>
      <c r="P19" s="23"/>
      <c r="Q19" s="23"/>
      <c r="R19" s="23"/>
    </row>
    <row r="20" spans="1:18" ht="17.100000000000001" customHeight="1" x14ac:dyDescent="0.25">
      <c r="A20" s="114" t="s">
        <v>186</v>
      </c>
      <c r="B20" s="114" t="s">
        <v>579</v>
      </c>
      <c r="D20" s="80"/>
      <c r="E20" s="210">
        <v>243000</v>
      </c>
      <c r="F20" s="80"/>
      <c r="G20" s="44"/>
      <c r="H20" s="45"/>
      <c r="I20" s="44"/>
      <c r="J20" s="30"/>
      <c r="K20" s="22"/>
      <c r="L20" s="23"/>
      <c r="M20" s="23"/>
      <c r="N20" s="23"/>
      <c r="O20" s="23"/>
      <c r="P20" s="23"/>
      <c r="Q20" s="23"/>
      <c r="R20" s="23"/>
    </row>
    <row r="21" spans="1:18" ht="17.100000000000001" customHeight="1" x14ac:dyDescent="0.25">
      <c r="A21" s="114" t="s">
        <v>186</v>
      </c>
      <c r="B21" s="114" t="s">
        <v>580</v>
      </c>
      <c r="D21" s="80"/>
      <c r="E21" s="210">
        <v>100000</v>
      </c>
      <c r="F21" s="80"/>
      <c r="G21" s="44"/>
      <c r="H21" s="45"/>
      <c r="I21" s="44"/>
      <c r="J21" s="30"/>
      <c r="K21" s="22"/>
      <c r="L21" s="23"/>
      <c r="M21" s="23"/>
      <c r="N21" s="23"/>
      <c r="O21" s="23"/>
      <c r="P21" s="23"/>
      <c r="Q21" s="23"/>
      <c r="R21" s="23"/>
    </row>
    <row r="22" spans="1:18" ht="17.100000000000001" customHeight="1" x14ac:dyDescent="0.25">
      <c r="A22" s="114" t="s">
        <v>192</v>
      </c>
      <c r="B22" s="114" t="s">
        <v>581</v>
      </c>
      <c r="D22" s="80"/>
      <c r="E22" s="210">
        <v>106380</v>
      </c>
      <c r="F22" s="80"/>
      <c r="G22" s="44"/>
      <c r="H22" s="45"/>
      <c r="I22" s="44"/>
      <c r="J22" s="30"/>
      <c r="K22" s="22"/>
      <c r="L22" s="23"/>
      <c r="M22" s="23"/>
      <c r="N22" s="23"/>
      <c r="O22" s="23"/>
      <c r="P22" s="23"/>
      <c r="Q22" s="23"/>
      <c r="R22" s="23"/>
    </row>
    <row r="23" spans="1:18" ht="17.100000000000001" customHeight="1" x14ac:dyDescent="0.25">
      <c r="A23" s="114" t="s">
        <v>192</v>
      </c>
      <c r="B23" s="114" t="s">
        <v>582</v>
      </c>
      <c r="D23" s="80"/>
      <c r="E23" s="210">
        <v>265782</v>
      </c>
      <c r="F23" s="80"/>
      <c r="G23" s="44"/>
      <c r="H23" s="45"/>
      <c r="I23" s="44"/>
      <c r="J23" s="30"/>
      <c r="K23" s="22"/>
      <c r="L23" s="23"/>
      <c r="M23" s="23"/>
      <c r="N23" s="23"/>
      <c r="O23" s="23"/>
      <c r="P23" s="23"/>
      <c r="Q23" s="23"/>
      <c r="R23" s="23"/>
    </row>
    <row r="24" spans="1:18" ht="17.100000000000001" customHeight="1" x14ac:dyDescent="0.25">
      <c r="A24" s="114" t="s">
        <v>179</v>
      </c>
      <c r="B24" s="114" t="s">
        <v>584</v>
      </c>
      <c r="D24" s="80"/>
      <c r="E24" s="210">
        <v>97515</v>
      </c>
      <c r="F24" s="80"/>
      <c r="G24" s="44"/>
      <c r="H24" s="45"/>
      <c r="I24" s="44"/>
      <c r="J24" s="30"/>
      <c r="K24" s="22"/>
      <c r="L24" s="23"/>
      <c r="M24" s="23"/>
      <c r="N24" s="23"/>
      <c r="O24" s="23"/>
      <c r="P24" s="23"/>
      <c r="Q24" s="23"/>
      <c r="R24" s="23"/>
    </row>
    <row r="25" spans="1:18" ht="17.100000000000001" customHeight="1" x14ac:dyDescent="0.25">
      <c r="A25" s="114" t="s">
        <v>188</v>
      </c>
      <c r="B25" s="114" t="s">
        <v>586</v>
      </c>
      <c r="D25" s="80"/>
      <c r="E25" s="210">
        <v>340411</v>
      </c>
      <c r="F25" s="80"/>
      <c r="G25" s="44"/>
      <c r="H25" s="45"/>
      <c r="I25" s="44"/>
      <c r="J25" s="30"/>
      <c r="K25" s="22"/>
      <c r="L25" s="23"/>
      <c r="M25" s="23"/>
      <c r="N25" s="23"/>
      <c r="O25" s="23"/>
      <c r="P25" s="23"/>
      <c r="Q25" s="23"/>
      <c r="R25" s="23"/>
    </row>
    <row r="26" spans="1:18" ht="17.100000000000001" customHeight="1" x14ac:dyDescent="0.25">
      <c r="A26" s="114" t="s">
        <v>189</v>
      </c>
      <c r="B26" s="114" t="s">
        <v>587</v>
      </c>
      <c r="D26" s="80"/>
      <c r="E26" s="210">
        <v>340411</v>
      </c>
      <c r="F26" s="80"/>
      <c r="G26" s="44"/>
      <c r="H26" s="45"/>
      <c r="I26" s="44"/>
      <c r="J26" s="30"/>
      <c r="K26" s="22"/>
      <c r="L26" s="23"/>
      <c r="M26" s="23"/>
      <c r="N26" s="23"/>
      <c r="O26" s="23"/>
      <c r="P26" s="23"/>
      <c r="Q26" s="23"/>
      <c r="R26" s="23"/>
    </row>
    <row r="27" spans="1:18" ht="17.100000000000001" customHeight="1" x14ac:dyDescent="0.25">
      <c r="A27" s="114" t="s">
        <v>576</v>
      </c>
      <c r="B27" s="114" t="s">
        <v>588</v>
      </c>
      <c r="D27" s="80"/>
      <c r="E27" s="210">
        <v>242896</v>
      </c>
      <c r="F27" s="80"/>
      <c r="G27" s="44"/>
      <c r="H27" s="45"/>
      <c r="I27" s="44"/>
      <c r="J27" s="30"/>
      <c r="K27" s="22"/>
      <c r="L27" s="23"/>
      <c r="M27" s="23"/>
      <c r="N27" s="23"/>
      <c r="O27" s="23"/>
      <c r="P27" s="23"/>
      <c r="Q27" s="23"/>
      <c r="R27" s="23"/>
    </row>
    <row r="28" spans="1:18" ht="17.100000000000001" customHeight="1" x14ac:dyDescent="0.25">
      <c r="A28" s="114" t="s">
        <v>204</v>
      </c>
      <c r="B28" s="114" t="s">
        <v>589</v>
      </c>
      <c r="D28" s="80"/>
      <c r="E28" s="210">
        <v>516892</v>
      </c>
      <c r="F28" s="80"/>
      <c r="G28" s="44"/>
      <c r="H28" s="45"/>
      <c r="I28" s="44"/>
      <c r="J28" s="30"/>
      <c r="K28" s="22"/>
      <c r="L28" s="23"/>
      <c r="M28" s="23"/>
      <c r="N28" s="23"/>
      <c r="O28" s="23"/>
      <c r="P28" s="23"/>
      <c r="Q28" s="23"/>
      <c r="R28" s="23"/>
    </row>
    <row r="29" spans="1:18" ht="17.100000000000001" customHeight="1" x14ac:dyDescent="0.25">
      <c r="A29" s="114" t="s">
        <v>191</v>
      </c>
      <c r="B29" s="114" t="s">
        <v>591</v>
      </c>
      <c r="D29" s="80"/>
      <c r="E29" s="210">
        <v>522142</v>
      </c>
      <c r="F29" s="80"/>
      <c r="G29" s="44"/>
      <c r="H29" s="45"/>
      <c r="I29" s="44"/>
      <c r="J29" s="30"/>
      <c r="K29" s="22"/>
      <c r="L29" s="23"/>
      <c r="M29" s="23"/>
      <c r="N29" s="23"/>
      <c r="O29" s="23"/>
      <c r="P29" s="23"/>
      <c r="Q29" s="23"/>
      <c r="R29" s="23"/>
    </row>
    <row r="30" spans="1:18" ht="17.100000000000001" customHeight="1" x14ac:dyDescent="0.25">
      <c r="A30" s="114" t="s">
        <v>242</v>
      </c>
      <c r="B30" s="114" t="s">
        <v>593</v>
      </c>
      <c r="D30" s="80"/>
      <c r="E30" s="210">
        <v>1850000</v>
      </c>
      <c r="F30" s="80"/>
      <c r="G30" s="44"/>
      <c r="H30" s="45"/>
      <c r="I30" s="44"/>
      <c r="J30" s="30"/>
      <c r="K30" s="22"/>
      <c r="L30" s="23"/>
      <c r="M30" s="23"/>
      <c r="N30" s="23"/>
      <c r="O30" s="23"/>
      <c r="P30" s="23"/>
      <c r="Q30" s="23"/>
      <c r="R30" s="23"/>
    </row>
    <row r="31" spans="1:18" ht="17.100000000000001" customHeight="1" x14ac:dyDescent="0.25">
      <c r="A31" s="114" t="s">
        <v>193</v>
      </c>
      <c r="B31" s="114" t="s">
        <v>595</v>
      </c>
      <c r="D31" s="80"/>
      <c r="E31" s="210">
        <v>242896</v>
      </c>
      <c r="F31" s="80"/>
      <c r="G31" s="44"/>
      <c r="H31" s="45"/>
      <c r="I31" s="44"/>
      <c r="J31" s="30"/>
      <c r="K31" s="22"/>
      <c r="L31" s="23"/>
      <c r="M31" s="23"/>
      <c r="N31" s="23"/>
      <c r="O31" s="23"/>
      <c r="P31" s="23"/>
      <c r="Q31" s="23"/>
      <c r="R31" s="23"/>
    </row>
    <row r="32" spans="1:18" ht="17.100000000000001" customHeight="1" x14ac:dyDescent="0.25">
      <c r="A32" s="114" t="s">
        <v>193</v>
      </c>
      <c r="B32" s="114" t="s">
        <v>596</v>
      </c>
      <c r="D32" s="80"/>
      <c r="E32" s="210">
        <v>100674</v>
      </c>
      <c r="F32" s="80"/>
      <c r="G32" s="44"/>
      <c r="H32" s="45"/>
      <c r="I32" s="44"/>
      <c r="J32" s="30"/>
      <c r="K32" s="22"/>
      <c r="L32" s="23"/>
      <c r="M32" s="23"/>
      <c r="N32" s="23"/>
      <c r="O32" s="23"/>
      <c r="P32" s="23"/>
      <c r="Q32" s="23"/>
      <c r="R32" s="23"/>
    </row>
    <row r="33" spans="1:18" ht="17.100000000000001" customHeight="1" x14ac:dyDescent="0.25">
      <c r="A33" s="114" t="s">
        <v>184</v>
      </c>
      <c r="B33" s="114" t="s">
        <v>574</v>
      </c>
      <c r="D33" s="80"/>
      <c r="E33" s="210">
        <v>340411</v>
      </c>
      <c r="F33" s="80"/>
      <c r="G33" s="44"/>
      <c r="H33" s="45"/>
      <c r="I33" s="44"/>
      <c r="J33" s="30"/>
      <c r="K33" s="22"/>
      <c r="L33" s="23"/>
      <c r="M33" s="23"/>
      <c r="N33" s="23"/>
      <c r="O33" s="23"/>
      <c r="P33" s="23"/>
      <c r="Q33" s="23"/>
      <c r="R33" s="23"/>
    </row>
    <row r="34" spans="1:18" ht="17.100000000000001" customHeight="1" x14ac:dyDescent="0.25">
      <c r="A34" s="114" t="s">
        <v>183</v>
      </c>
      <c r="B34" s="114" t="s">
        <v>590</v>
      </c>
      <c r="D34" s="80"/>
      <c r="E34" s="210">
        <v>242896</v>
      </c>
      <c r="F34" s="80"/>
      <c r="G34" s="44"/>
      <c r="H34" s="45"/>
      <c r="I34" s="44"/>
      <c r="J34" s="30"/>
      <c r="K34" s="22"/>
      <c r="L34" s="23"/>
      <c r="M34" s="23"/>
      <c r="N34" s="23"/>
      <c r="O34" s="23"/>
      <c r="P34" s="23"/>
      <c r="Q34" s="23"/>
      <c r="R34" s="23"/>
    </row>
    <row r="35" spans="1:18" ht="17.100000000000001" customHeight="1" x14ac:dyDescent="0.25">
      <c r="A35" s="114" t="s">
        <v>190</v>
      </c>
      <c r="B35" s="114" t="s">
        <v>583</v>
      </c>
      <c r="D35" s="80"/>
      <c r="E35" s="210">
        <v>242896</v>
      </c>
      <c r="F35" s="80"/>
      <c r="G35" s="44"/>
      <c r="H35" s="45"/>
      <c r="I35" s="44"/>
      <c r="J35" s="30"/>
      <c r="K35" s="22"/>
      <c r="L35" s="23"/>
      <c r="M35" s="23"/>
      <c r="N35" s="23"/>
      <c r="O35" s="23"/>
      <c r="P35" s="23"/>
      <c r="Q35" s="23"/>
      <c r="R35" s="23"/>
    </row>
    <row r="36" spans="1:18" ht="17.100000000000001" customHeight="1" x14ac:dyDescent="0.25">
      <c r="A36" s="114" t="s">
        <v>185</v>
      </c>
      <c r="B36" s="114" t="s">
        <v>585</v>
      </c>
      <c r="D36" s="80"/>
      <c r="E36" s="210">
        <v>265782</v>
      </c>
      <c r="F36" s="80"/>
      <c r="G36" s="44"/>
      <c r="H36" s="45"/>
      <c r="I36" s="44"/>
      <c r="J36" s="30"/>
      <c r="K36" s="22"/>
      <c r="L36" s="23"/>
      <c r="M36" s="23"/>
      <c r="N36" s="23"/>
      <c r="O36" s="23"/>
      <c r="P36" s="23"/>
      <c r="Q36" s="23"/>
      <c r="R36" s="23"/>
    </row>
    <row r="37" spans="1:18" ht="17.100000000000001" customHeight="1" x14ac:dyDescent="0.25">
      <c r="A37" s="114" t="s">
        <v>181</v>
      </c>
      <c r="B37" s="114" t="s">
        <v>597</v>
      </c>
      <c r="D37" s="80"/>
      <c r="E37" s="210">
        <v>363699.51</v>
      </c>
      <c r="F37" s="80"/>
      <c r="G37" s="44"/>
      <c r="H37" s="45"/>
      <c r="I37" s="44"/>
      <c r="J37" s="30"/>
      <c r="K37" s="22"/>
      <c r="L37" s="23"/>
      <c r="M37" s="23"/>
      <c r="N37" s="23"/>
      <c r="O37" s="23"/>
      <c r="P37" s="23"/>
      <c r="Q37" s="23"/>
      <c r="R37" s="23"/>
    </row>
    <row r="38" spans="1:18" ht="17.100000000000001" customHeight="1" x14ac:dyDescent="0.25">
      <c r="A38" s="114" t="s">
        <v>185</v>
      </c>
      <c r="B38" s="114" t="s">
        <v>598</v>
      </c>
      <c r="D38" s="80"/>
      <c r="E38" s="210">
        <v>470335.7</v>
      </c>
      <c r="F38" s="80"/>
      <c r="G38" s="44"/>
      <c r="H38" s="45"/>
      <c r="I38" s="44"/>
      <c r="J38" s="30"/>
      <c r="K38" s="22"/>
      <c r="L38" s="23"/>
      <c r="M38" s="23"/>
      <c r="N38" s="23"/>
      <c r="O38" s="23"/>
      <c r="P38" s="23"/>
      <c r="Q38" s="23"/>
      <c r="R38" s="23"/>
    </row>
    <row r="39" spans="1:18" ht="17.100000000000001" customHeight="1" x14ac:dyDescent="0.25">
      <c r="A39" s="114" t="s">
        <v>180</v>
      </c>
      <c r="B39" s="114" t="s">
        <v>601</v>
      </c>
      <c r="D39" s="80"/>
      <c r="E39" s="210">
        <v>369822</v>
      </c>
      <c r="F39" s="80"/>
      <c r="G39" s="44"/>
      <c r="H39" s="45"/>
      <c r="I39" s="44"/>
      <c r="J39" s="30"/>
      <c r="K39" s="22"/>
      <c r="L39" s="23"/>
      <c r="M39" s="23"/>
      <c r="N39" s="23"/>
      <c r="O39" s="23"/>
      <c r="P39" s="23"/>
      <c r="Q39" s="23"/>
      <c r="R39" s="23"/>
    </row>
    <row r="40" spans="1:18" ht="17.100000000000001" customHeight="1" x14ac:dyDescent="0.25">
      <c r="A40" s="114" t="s">
        <v>576</v>
      </c>
      <c r="B40" s="114" t="s">
        <v>602</v>
      </c>
      <c r="D40" s="80"/>
      <c r="E40" s="210">
        <v>97515</v>
      </c>
      <c r="F40" s="80"/>
      <c r="G40" s="44"/>
      <c r="H40" s="45"/>
      <c r="I40" s="44"/>
      <c r="J40" s="30"/>
      <c r="K40" s="22"/>
      <c r="L40" s="23"/>
      <c r="M40" s="23"/>
      <c r="N40" s="23"/>
      <c r="O40" s="23"/>
      <c r="P40" s="23"/>
      <c r="Q40" s="23"/>
      <c r="R40" s="23"/>
    </row>
    <row r="41" spans="1:18" ht="17.100000000000001" customHeight="1" x14ac:dyDescent="0.25">
      <c r="A41" s="114" t="s">
        <v>207</v>
      </c>
      <c r="B41" s="114" t="s">
        <v>606</v>
      </c>
      <c r="D41" s="80"/>
      <c r="E41" s="210">
        <v>242896</v>
      </c>
      <c r="F41" s="80"/>
      <c r="G41" s="44"/>
      <c r="H41" s="45"/>
      <c r="I41" s="44"/>
      <c r="J41" s="30"/>
      <c r="K41" s="22"/>
      <c r="L41" s="23"/>
      <c r="M41" s="23"/>
      <c r="N41" s="23"/>
      <c r="O41" s="23"/>
      <c r="P41" s="23"/>
      <c r="Q41" s="23"/>
      <c r="R41" s="23"/>
    </row>
    <row r="42" spans="1:18" ht="17.100000000000001" customHeight="1" x14ac:dyDescent="0.25">
      <c r="A42" s="114" t="s">
        <v>196</v>
      </c>
      <c r="B42" s="114" t="s">
        <v>607</v>
      </c>
      <c r="D42" s="80"/>
      <c r="E42" s="210">
        <v>340411</v>
      </c>
      <c r="F42" s="80"/>
      <c r="G42" s="44"/>
      <c r="H42" s="45"/>
      <c r="I42" s="44"/>
      <c r="J42" s="30"/>
      <c r="K42" s="22"/>
      <c r="L42" s="23"/>
      <c r="M42" s="23"/>
      <c r="N42" s="23"/>
      <c r="O42" s="23"/>
      <c r="P42" s="23"/>
      <c r="Q42" s="23"/>
      <c r="R42" s="23"/>
    </row>
    <row r="43" spans="1:18" ht="17.100000000000001" customHeight="1" x14ac:dyDescent="0.25">
      <c r="A43" s="114" t="s">
        <v>197</v>
      </c>
      <c r="B43" s="114" t="s">
        <v>633</v>
      </c>
      <c r="D43" s="80"/>
      <c r="E43" s="210">
        <v>242896</v>
      </c>
      <c r="F43" s="80"/>
      <c r="G43" s="44"/>
      <c r="H43" s="45"/>
      <c r="I43" s="44"/>
      <c r="J43" s="30"/>
      <c r="K43" s="22"/>
      <c r="L43" s="23"/>
      <c r="M43" s="23"/>
      <c r="N43" s="23"/>
      <c r="O43" s="23"/>
      <c r="P43" s="23"/>
      <c r="Q43" s="23"/>
      <c r="R43" s="23"/>
    </row>
    <row r="44" spans="1:18" ht="17.100000000000001" customHeight="1" x14ac:dyDescent="0.25">
      <c r="A44" s="114" t="s">
        <v>194</v>
      </c>
      <c r="B44" s="114" t="s">
        <v>646</v>
      </c>
      <c r="D44" s="80"/>
      <c r="E44" s="210">
        <v>338266</v>
      </c>
      <c r="F44" s="80"/>
      <c r="G44" s="44"/>
      <c r="H44" s="45"/>
      <c r="I44" s="44"/>
      <c r="J44" s="30"/>
      <c r="K44" s="22"/>
      <c r="L44" s="23"/>
      <c r="M44" s="23"/>
      <c r="N44" s="23"/>
      <c r="O44" s="23"/>
      <c r="P44" s="23"/>
      <c r="Q44" s="23"/>
      <c r="R44" s="23"/>
    </row>
    <row r="45" spans="1:18" ht="17.100000000000001" customHeight="1" x14ac:dyDescent="0.25">
      <c r="A45" s="114" t="s">
        <v>195</v>
      </c>
      <c r="B45" s="114" t="s">
        <v>647</v>
      </c>
      <c r="D45" s="80"/>
      <c r="E45" s="210">
        <v>369142</v>
      </c>
      <c r="F45" s="80"/>
      <c r="G45" s="44"/>
      <c r="H45" s="45"/>
      <c r="I45" s="44"/>
      <c r="J45" s="30"/>
      <c r="K45" s="22"/>
      <c r="L45" s="23"/>
      <c r="M45" s="23"/>
      <c r="N45" s="23"/>
      <c r="O45" s="23"/>
      <c r="P45" s="23"/>
      <c r="Q45" s="23"/>
      <c r="R45" s="23"/>
    </row>
    <row r="46" spans="1:18" ht="17.100000000000001" customHeight="1" x14ac:dyDescent="0.25">
      <c r="A46" s="114" t="s">
        <v>195</v>
      </c>
      <c r="B46" s="114" t="s">
        <v>648</v>
      </c>
      <c r="D46" s="80"/>
      <c r="E46" s="210">
        <v>144500</v>
      </c>
      <c r="F46" s="80"/>
      <c r="G46" s="44"/>
      <c r="H46" s="45"/>
      <c r="I46" s="44"/>
      <c r="J46" s="30"/>
      <c r="K46" s="22"/>
      <c r="L46" s="23"/>
      <c r="M46" s="23"/>
      <c r="N46" s="23"/>
      <c r="O46" s="23"/>
      <c r="P46" s="23"/>
      <c r="Q46" s="23"/>
      <c r="R46" s="23"/>
    </row>
    <row r="47" spans="1:18" ht="17.100000000000001" customHeight="1" x14ac:dyDescent="0.25">
      <c r="A47" s="114" t="s">
        <v>198</v>
      </c>
      <c r="B47" s="114" t="s">
        <v>650</v>
      </c>
      <c r="D47" s="80"/>
      <c r="E47" s="210">
        <v>342200</v>
      </c>
      <c r="F47" s="80"/>
      <c r="G47" s="44"/>
      <c r="H47" s="45"/>
      <c r="I47" s="44"/>
      <c r="J47" s="30"/>
      <c r="K47" s="22"/>
      <c r="L47" s="23"/>
      <c r="M47" s="23"/>
      <c r="N47" s="23"/>
      <c r="O47" s="23"/>
      <c r="P47" s="23"/>
      <c r="Q47" s="23"/>
      <c r="R47" s="23"/>
    </row>
    <row r="48" spans="1:18" ht="17.100000000000001" customHeight="1" thickBot="1" x14ac:dyDescent="0.3">
      <c r="A48" s="114" t="s">
        <v>207</v>
      </c>
      <c r="B48" s="114" t="s">
        <v>651</v>
      </c>
      <c r="D48" s="80"/>
      <c r="E48" s="183">
        <v>97515</v>
      </c>
      <c r="F48" s="80"/>
      <c r="G48" s="44"/>
      <c r="H48" s="45"/>
      <c r="I48" s="44"/>
      <c r="J48" s="30"/>
      <c r="K48" s="22"/>
      <c r="L48" s="23"/>
      <c r="M48" s="23"/>
      <c r="N48" s="23"/>
      <c r="O48" s="23"/>
      <c r="P48" s="23"/>
      <c r="Q48" s="23"/>
      <c r="R48" s="23"/>
    </row>
    <row r="49" spans="1:18" ht="17.100000000000001" customHeight="1" thickBot="1" x14ac:dyDescent="0.3">
      <c r="A49" s="114"/>
      <c r="B49" s="114"/>
      <c r="D49" s="86"/>
      <c r="E49" s="181"/>
      <c r="F49" s="80"/>
      <c r="G49" s="44"/>
      <c r="H49" s="45"/>
      <c r="I49" s="44"/>
      <c r="J49" s="30"/>
      <c r="K49" s="22"/>
      <c r="L49" s="23"/>
      <c r="M49" s="23"/>
      <c r="N49" s="23"/>
      <c r="O49" s="23"/>
      <c r="P49" s="23"/>
      <c r="Q49" s="23"/>
      <c r="R49" s="23"/>
    </row>
    <row r="50" spans="1:18" ht="17.100000000000001" customHeight="1" thickBot="1" x14ac:dyDescent="0.3">
      <c r="A50" s="12" t="s">
        <v>140</v>
      </c>
      <c r="B50" s="79"/>
      <c r="C50" s="181"/>
      <c r="D50" s="181"/>
      <c r="E50" s="72"/>
      <c r="F50" s="36"/>
      <c r="G50" s="168">
        <f>SUM(E10:E49)</f>
        <v>11491638.209999999</v>
      </c>
      <c r="H50" s="45"/>
      <c r="I50" s="41"/>
      <c r="J50" s="112" t="s">
        <v>4</v>
      </c>
      <c r="K50" s="22"/>
      <c r="L50" s="23"/>
      <c r="M50" s="23"/>
      <c r="N50" s="23"/>
      <c r="O50" s="23"/>
      <c r="P50" s="23"/>
      <c r="Q50" s="23"/>
      <c r="R50" s="23"/>
    </row>
    <row r="51" spans="1:18" ht="17.100000000000001" customHeight="1" thickBot="1" x14ac:dyDescent="0.3">
      <c r="A51" s="78"/>
      <c r="B51" s="79"/>
      <c r="C51" s="181"/>
      <c r="D51" s="181"/>
      <c r="E51" s="72"/>
      <c r="F51" s="36"/>
      <c r="G51" s="41"/>
      <c r="H51" s="45"/>
      <c r="I51" s="41"/>
      <c r="K51" s="22"/>
      <c r="L51" s="23"/>
      <c r="M51" s="23"/>
      <c r="N51" s="23"/>
      <c r="O51" s="23"/>
      <c r="P51" s="23"/>
      <c r="Q51" s="23"/>
      <c r="R51" s="23"/>
    </row>
    <row r="52" spans="1:18" ht="17.100000000000001" customHeight="1" thickBot="1" x14ac:dyDescent="0.3">
      <c r="A52" s="103" t="s">
        <v>21</v>
      </c>
      <c r="B52" s="38"/>
      <c r="C52" s="30"/>
      <c r="D52" s="30"/>
      <c r="E52" s="102"/>
      <c r="F52" s="30"/>
      <c r="G52" s="30"/>
      <c r="H52" s="29"/>
      <c r="I52" s="30"/>
      <c r="J52" s="112" t="s">
        <v>4</v>
      </c>
      <c r="K52" s="22"/>
      <c r="L52" s="23"/>
      <c r="M52" s="23"/>
      <c r="N52" s="23"/>
      <c r="O52" s="23"/>
      <c r="P52" s="23"/>
      <c r="Q52" s="23"/>
      <c r="R52" s="23"/>
    </row>
    <row r="53" spans="1:18" ht="17.100000000000001" customHeight="1" x14ac:dyDescent="0.25">
      <c r="A53" s="24" t="s">
        <v>668</v>
      </c>
      <c r="B53" s="79"/>
      <c r="C53" s="80"/>
      <c r="D53" s="43">
        <v>61354.41</v>
      </c>
      <c r="E53" s="43"/>
      <c r="F53" s="30"/>
      <c r="G53" s="80"/>
      <c r="H53" s="29"/>
      <c r="I53" s="30"/>
      <c r="K53" s="22"/>
      <c r="L53" s="23"/>
      <c r="M53" s="23"/>
      <c r="N53" s="23"/>
      <c r="O53" s="23"/>
      <c r="P53" s="23"/>
      <c r="Q53" s="23"/>
      <c r="R53" s="23"/>
    </row>
    <row r="54" spans="1:18" ht="17.100000000000001" customHeight="1" thickBot="1" x14ac:dyDescent="0.3">
      <c r="A54" s="116"/>
      <c r="B54" s="26"/>
      <c r="C54" s="26"/>
      <c r="D54" s="183"/>
      <c r="E54" s="41"/>
      <c r="F54" s="46"/>
      <c r="G54" s="94">
        <f>SUM(D53:D54)</f>
        <v>61354.41</v>
      </c>
      <c r="H54" s="45"/>
      <c r="I54" s="41"/>
      <c r="K54" s="22"/>
      <c r="L54" s="23"/>
      <c r="M54" s="23"/>
      <c r="N54" s="23"/>
      <c r="O54" s="23"/>
      <c r="P54" s="23"/>
      <c r="Q54" s="23"/>
      <c r="R54" s="23"/>
    </row>
    <row r="55" spans="1:18" ht="17.100000000000001" customHeight="1" x14ac:dyDescent="0.25">
      <c r="A55" s="78"/>
      <c r="B55" s="26"/>
      <c r="C55" s="26"/>
      <c r="D55" s="86"/>
      <c r="E55" s="41"/>
      <c r="F55" s="46"/>
      <c r="G55" s="80"/>
      <c r="H55" s="45"/>
      <c r="I55" s="41"/>
      <c r="K55" s="22"/>
      <c r="L55" s="23"/>
      <c r="M55" s="23"/>
      <c r="N55" s="23"/>
      <c r="O55" s="23"/>
      <c r="P55" s="23"/>
      <c r="Q55" s="23"/>
      <c r="R55" s="23"/>
    </row>
    <row r="56" spans="1:18" ht="17.100000000000001" customHeight="1" x14ac:dyDescent="0.25">
      <c r="A56" s="76" t="s">
        <v>22</v>
      </c>
      <c r="B56" s="38"/>
      <c r="C56" s="35"/>
      <c r="D56" s="27"/>
      <c r="E56" s="47"/>
      <c r="F56" s="39" t="s">
        <v>19</v>
      </c>
      <c r="G56" s="94">
        <f>SUM(G50,G54)</f>
        <v>11552992.619999999</v>
      </c>
      <c r="H56" s="40"/>
      <c r="I56" s="41"/>
      <c r="J56" s="96" t="s">
        <v>4</v>
      </c>
      <c r="K56" s="71" t="s">
        <v>4</v>
      </c>
      <c r="L56" s="23"/>
      <c r="M56" s="23"/>
      <c r="N56" s="23"/>
      <c r="O56" s="23"/>
      <c r="P56" s="23"/>
      <c r="Q56" s="23"/>
      <c r="R56" s="23"/>
    </row>
    <row r="57" spans="1:18" ht="17.100000000000001" customHeight="1" thickBot="1" x14ac:dyDescent="0.3">
      <c r="A57" s="81"/>
      <c r="B57" s="46"/>
      <c r="C57" s="46"/>
      <c r="D57" s="46"/>
      <c r="E57" s="44"/>
      <c r="F57" s="46"/>
      <c r="G57" s="46"/>
      <c r="H57" s="48"/>
      <c r="I57" s="46"/>
      <c r="J57" s="96" t="s">
        <v>4</v>
      </c>
      <c r="K57" s="71"/>
      <c r="L57" s="23"/>
      <c r="M57" s="23"/>
      <c r="N57" s="23"/>
      <c r="O57" s="23"/>
      <c r="P57" s="23"/>
      <c r="Q57" s="23"/>
      <c r="R57" s="23"/>
    </row>
    <row r="58" spans="1:18" ht="17.100000000000001" customHeight="1" thickBot="1" x14ac:dyDescent="0.3">
      <c r="A58" s="89" t="s">
        <v>23</v>
      </c>
      <c r="B58" s="38"/>
      <c r="C58" s="49"/>
      <c r="D58" s="46"/>
      <c r="E58" s="47"/>
      <c r="F58" s="39" t="s">
        <v>19</v>
      </c>
      <c r="G58" s="250">
        <f>SUM(G7,G56)</f>
        <v>30665219.079999998</v>
      </c>
      <c r="H58" s="40"/>
      <c r="I58" s="41"/>
      <c r="J58" s="43"/>
      <c r="K58" s="71"/>
      <c r="L58" s="23"/>
      <c r="M58" s="23"/>
      <c r="N58" s="23"/>
      <c r="O58" s="23"/>
      <c r="P58" s="23"/>
      <c r="Q58" s="23"/>
      <c r="R58" s="23"/>
    </row>
    <row r="59" spans="1:18" ht="17.100000000000001" customHeight="1" thickBot="1" x14ac:dyDescent="0.3">
      <c r="A59" s="25"/>
      <c r="B59" s="30"/>
      <c r="C59" s="30"/>
      <c r="D59" s="30"/>
      <c r="E59" s="50"/>
      <c r="F59" s="30"/>
      <c r="G59" s="50"/>
      <c r="H59" s="51"/>
      <c r="I59" s="50"/>
      <c r="J59" s="30"/>
      <c r="K59" s="71"/>
      <c r="L59" s="23"/>
      <c r="M59" s="23"/>
      <c r="N59" s="23"/>
      <c r="O59" s="23"/>
      <c r="P59" s="23"/>
      <c r="Q59" s="23"/>
      <c r="R59" s="23"/>
    </row>
    <row r="60" spans="1:18" ht="17.100000000000001" customHeight="1" thickBot="1" x14ac:dyDescent="0.3">
      <c r="A60" s="90" t="s">
        <v>24</v>
      </c>
      <c r="B60" s="35"/>
      <c r="C60" s="30"/>
      <c r="D60" s="30"/>
      <c r="E60" s="50"/>
      <c r="F60" s="30"/>
      <c r="G60" s="50"/>
      <c r="H60" s="51"/>
      <c r="I60" s="50"/>
      <c r="J60" s="30"/>
      <c r="K60" s="71"/>
      <c r="L60" s="23"/>
      <c r="M60" s="23"/>
      <c r="N60" s="23"/>
      <c r="O60" s="23"/>
      <c r="P60" s="23"/>
      <c r="Q60" s="23"/>
      <c r="R60" s="23"/>
    </row>
    <row r="61" spans="1:18" ht="17.100000000000001" customHeight="1" x14ac:dyDescent="0.25">
      <c r="A61" s="264" t="s">
        <v>530</v>
      </c>
      <c r="B61" s="264" t="s">
        <v>531</v>
      </c>
      <c r="D61" s="181"/>
      <c r="E61" s="265">
        <v>80004</v>
      </c>
      <c r="F61" s="27"/>
      <c r="G61" s="50"/>
      <c r="H61" s="51"/>
      <c r="I61" s="50"/>
      <c r="J61" s="30"/>
      <c r="K61" s="22"/>
      <c r="L61" s="23"/>
      <c r="M61" s="23"/>
      <c r="N61" s="23"/>
      <c r="O61" s="23"/>
      <c r="P61" s="23"/>
      <c r="Q61" s="23"/>
      <c r="R61" s="23"/>
    </row>
    <row r="62" spans="1:18" ht="17.100000000000001" customHeight="1" x14ac:dyDescent="0.25">
      <c r="A62" s="264" t="s">
        <v>219</v>
      </c>
      <c r="B62" s="264" t="s">
        <v>611</v>
      </c>
      <c r="D62" s="181"/>
      <c r="E62" s="265">
        <v>360344.97</v>
      </c>
      <c r="F62" s="27"/>
      <c r="G62" s="50"/>
      <c r="H62" s="51"/>
      <c r="I62" s="50"/>
      <c r="J62" s="30"/>
      <c r="K62" s="22"/>
      <c r="L62" s="23"/>
      <c r="M62" s="23"/>
      <c r="N62" s="23"/>
      <c r="O62" s="23"/>
      <c r="P62" s="23"/>
      <c r="Q62" s="23"/>
      <c r="R62" s="23"/>
    </row>
    <row r="63" spans="1:18" ht="17.100000000000001" customHeight="1" x14ac:dyDescent="0.25">
      <c r="A63" s="264" t="s">
        <v>299</v>
      </c>
      <c r="B63" s="264" t="s">
        <v>313</v>
      </c>
      <c r="D63" s="181"/>
      <c r="E63" s="265">
        <v>175000</v>
      </c>
      <c r="F63" s="27"/>
      <c r="G63" s="50"/>
      <c r="H63" s="51"/>
      <c r="I63" s="50"/>
      <c r="J63" s="30"/>
      <c r="K63" s="22"/>
      <c r="L63" s="23"/>
      <c r="M63" s="23"/>
      <c r="N63" s="23"/>
      <c r="O63" s="23"/>
      <c r="P63" s="23"/>
      <c r="Q63" s="23"/>
      <c r="R63" s="23"/>
    </row>
    <row r="64" spans="1:18" ht="17.100000000000001" customHeight="1" x14ac:dyDescent="0.25">
      <c r="A64" s="264" t="s">
        <v>614</v>
      </c>
      <c r="B64" s="264" t="s">
        <v>615</v>
      </c>
      <c r="D64" s="181"/>
      <c r="E64" s="265">
        <v>450000</v>
      </c>
      <c r="F64" s="27"/>
      <c r="G64" s="50"/>
      <c r="H64" s="51"/>
      <c r="I64" s="50"/>
      <c r="J64" s="30"/>
      <c r="K64" s="22"/>
      <c r="L64" s="23"/>
      <c r="M64" s="23"/>
      <c r="N64" s="23"/>
      <c r="O64" s="23"/>
      <c r="P64" s="23"/>
      <c r="Q64" s="23"/>
      <c r="R64" s="23"/>
    </row>
    <row r="65" spans="1:18" ht="17.100000000000001" customHeight="1" x14ac:dyDescent="0.25">
      <c r="A65" s="264" t="s">
        <v>227</v>
      </c>
      <c r="B65" s="264" t="s">
        <v>617</v>
      </c>
      <c r="D65" s="181"/>
      <c r="E65" s="265">
        <v>19210</v>
      </c>
      <c r="F65" s="27"/>
      <c r="G65" s="50"/>
      <c r="H65" s="51"/>
      <c r="I65" s="50"/>
      <c r="J65" s="30"/>
      <c r="K65" s="22"/>
      <c r="L65" s="23"/>
      <c r="M65" s="23"/>
      <c r="N65" s="23"/>
      <c r="O65" s="23"/>
      <c r="P65" s="23"/>
      <c r="Q65" s="23"/>
      <c r="R65" s="23"/>
    </row>
    <row r="66" spans="1:18" ht="17.100000000000001" customHeight="1" x14ac:dyDescent="0.25">
      <c r="A66" s="264" t="s">
        <v>619</v>
      </c>
      <c r="B66" s="264" t="s">
        <v>620</v>
      </c>
      <c r="D66" s="181"/>
      <c r="E66" s="265">
        <v>1250706.6000000001</v>
      </c>
      <c r="F66" s="27"/>
      <c r="G66" s="50"/>
      <c r="H66" s="51"/>
      <c r="I66" s="50"/>
      <c r="J66" s="30"/>
      <c r="K66" s="22"/>
      <c r="L66" s="23"/>
      <c r="M66" s="23"/>
      <c r="N66" s="23"/>
      <c r="O66" s="23"/>
      <c r="P66" s="23"/>
      <c r="Q66" s="23"/>
      <c r="R66" s="23"/>
    </row>
    <row r="67" spans="1:18" ht="17.100000000000001" customHeight="1" x14ac:dyDescent="0.25">
      <c r="A67" s="264" t="s">
        <v>440</v>
      </c>
      <c r="B67" s="264" t="s">
        <v>622</v>
      </c>
      <c r="D67" s="181"/>
      <c r="E67" s="265">
        <v>55370</v>
      </c>
      <c r="F67" s="27"/>
      <c r="G67" s="50"/>
      <c r="H67" s="51"/>
      <c r="I67" s="50"/>
      <c r="J67" s="30"/>
      <c r="K67" s="22"/>
      <c r="L67" s="23"/>
      <c r="M67" s="23"/>
      <c r="N67" s="23"/>
      <c r="O67" s="23"/>
      <c r="P67" s="23"/>
      <c r="Q67" s="23"/>
      <c r="R67" s="23"/>
    </row>
    <row r="68" spans="1:18" ht="17.100000000000001" customHeight="1" x14ac:dyDescent="0.25">
      <c r="A68" s="264" t="s">
        <v>440</v>
      </c>
      <c r="B68" s="264" t="s">
        <v>624</v>
      </c>
      <c r="D68" s="181"/>
      <c r="E68" s="265">
        <v>209050</v>
      </c>
      <c r="F68" s="27"/>
      <c r="G68" s="50"/>
      <c r="H68" s="51"/>
      <c r="I68" s="50"/>
      <c r="J68" s="30"/>
      <c r="K68" s="22"/>
      <c r="L68" s="23"/>
      <c r="M68" s="23"/>
      <c r="N68" s="23"/>
      <c r="O68" s="23"/>
      <c r="P68" s="23"/>
      <c r="Q68" s="23"/>
      <c r="R68" s="23"/>
    </row>
    <row r="69" spans="1:18" ht="17.100000000000001" customHeight="1" x14ac:dyDescent="0.25">
      <c r="A69" s="264" t="s">
        <v>440</v>
      </c>
      <c r="B69" s="264" t="s">
        <v>626</v>
      </c>
      <c r="D69" s="181"/>
      <c r="E69" s="265">
        <v>668169</v>
      </c>
      <c r="F69" s="27"/>
      <c r="G69" s="50"/>
      <c r="H69" s="51"/>
      <c r="I69" s="50"/>
      <c r="J69" s="30"/>
      <c r="K69" s="22"/>
      <c r="L69" s="23"/>
      <c r="M69" s="23"/>
      <c r="N69" s="23"/>
      <c r="O69" s="23"/>
      <c r="P69" s="23"/>
      <c r="Q69" s="23"/>
      <c r="R69" s="23"/>
    </row>
    <row r="70" spans="1:18" ht="17.100000000000001" customHeight="1" x14ac:dyDescent="0.25">
      <c r="A70" s="264" t="s">
        <v>229</v>
      </c>
      <c r="B70" s="264" t="s">
        <v>628</v>
      </c>
      <c r="D70" s="181"/>
      <c r="E70" s="265">
        <v>618000</v>
      </c>
      <c r="F70" s="27"/>
      <c r="G70" s="50"/>
      <c r="H70" s="51"/>
      <c r="I70" s="50"/>
      <c r="J70" s="30"/>
      <c r="K70" s="22"/>
      <c r="L70" s="23"/>
      <c r="M70" s="23"/>
      <c r="N70" s="23"/>
      <c r="O70" s="23"/>
      <c r="P70" s="23"/>
      <c r="Q70" s="23"/>
      <c r="R70" s="23"/>
    </row>
    <row r="71" spans="1:18" ht="17.100000000000001" customHeight="1" x14ac:dyDescent="0.25">
      <c r="A71" s="264" t="s">
        <v>440</v>
      </c>
      <c r="B71" s="264" t="s">
        <v>630</v>
      </c>
      <c r="D71" s="181"/>
      <c r="E71" s="265">
        <v>94920</v>
      </c>
      <c r="F71" s="27"/>
      <c r="G71" s="50"/>
      <c r="H71" s="51"/>
      <c r="I71" s="50"/>
      <c r="J71" s="30"/>
      <c r="K71" s="22"/>
      <c r="L71" s="23"/>
      <c r="M71" s="23"/>
      <c r="N71" s="23"/>
      <c r="O71" s="23"/>
      <c r="P71" s="23"/>
      <c r="Q71" s="23"/>
      <c r="R71" s="23"/>
    </row>
    <row r="72" spans="1:18" ht="17.100000000000001" customHeight="1" x14ac:dyDescent="0.25">
      <c r="A72" s="264" t="s">
        <v>219</v>
      </c>
      <c r="B72" s="264" t="s">
        <v>637</v>
      </c>
      <c r="D72" s="181"/>
      <c r="E72" s="265">
        <v>360344.97</v>
      </c>
      <c r="F72" s="27"/>
      <c r="G72" s="50"/>
      <c r="H72" s="51"/>
      <c r="I72" s="50"/>
      <c r="J72" s="30"/>
      <c r="K72" s="22"/>
      <c r="L72" s="23"/>
      <c r="M72" s="23"/>
      <c r="N72" s="23"/>
      <c r="O72" s="23"/>
      <c r="P72" s="23"/>
      <c r="Q72" s="23"/>
      <c r="R72" s="23"/>
    </row>
    <row r="73" spans="1:18" ht="17.100000000000001" customHeight="1" x14ac:dyDescent="0.25">
      <c r="A73" s="264" t="s">
        <v>299</v>
      </c>
      <c r="B73" s="264" t="s">
        <v>639</v>
      </c>
      <c r="D73" s="181"/>
      <c r="E73" s="265">
        <v>197750</v>
      </c>
      <c r="F73" s="27"/>
      <c r="G73" s="50"/>
      <c r="H73" s="51"/>
      <c r="I73" s="50"/>
      <c r="J73" s="30"/>
      <c r="K73" s="22"/>
      <c r="L73" s="23"/>
      <c r="M73" s="23"/>
      <c r="N73" s="23"/>
      <c r="O73" s="23"/>
      <c r="P73" s="23"/>
      <c r="Q73" s="23"/>
      <c r="R73" s="23"/>
    </row>
    <row r="74" spans="1:18" ht="17.100000000000001" customHeight="1" x14ac:dyDescent="0.25">
      <c r="A74" s="264" t="s">
        <v>488</v>
      </c>
      <c r="B74" s="264" t="s">
        <v>641</v>
      </c>
      <c r="D74" s="181"/>
      <c r="E74" s="265">
        <v>33900</v>
      </c>
      <c r="F74" s="27"/>
      <c r="G74" s="50"/>
      <c r="H74" s="51"/>
      <c r="I74" s="50"/>
      <c r="J74" s="30"/>
      <c r="K74" s="22"/>
      <c r="L74" s="23"/>
      <c r="M74" s="23"/>
      <c r="N74" s="23"/>
      <c r="O74" s="23"/>
      <c r="P74" s="23"/>
      <c r="Q74" s="23"/>
      <c r="R74" s="23"/>
    </row>
    <row r="75" spans="1:18" ht="17.100000000000001" customHeight="1" x14ac:dyDescent="0.25">
      <c r="A75" s="264" t="s">
        <v>464</v>
      </c>
      <c r="B75" s="264" t="s">
        <v>643</v>
      </c>
      <c r="D75" s="181"/>
      <c r="E75" s="265">
        <v>128000</v>
      </c>
      <c r="F75" s="27"/>
      <c r="G75" s="50"/>
      <c r="H75" s="51"/>
      <c r="I75" s="50"/>
      <c r="J75" s="30"/>
      <c r="K75" s="22"/>
      <c r="L75" s="23"/>
      <c r="M75" s="23"/>
      <c r="N75" s="23"/>
      <c r="O75" s="23"/>
      <c r="P75" s="23"/>
      <c r="Q75" s="23"/>
      <c r="R75" s="23"/>
    </row>
    <row r="76" spans="1:18" ht="17.100000000000001" customHeight="1" x14ac:dyDescent="0.25">
      <c r="A76" s="264" t="s">
        <v>619</v>
      </c>
      <c r="B76" s="264" t="s">
        <v>645</v>
      </c>
      <c r="D76" s="181"/>
      <c r="E76" s="265">
        <v>1250706.6000000001</v>
      </c>
      <c r="F76" s="27"/>
      <c r="G76" s="50"/>
      <c r="H76" s="51"/>
      <c r="I76" s="50"/>
      <c r="J76" s="30"/>
      <c r="K76" s="22"/>
      <c r="L76" s="23"/>
      <c r="M76" s="23"/>
      <c r="N76" s="23"/>
      <c r="O76" s="23"/>
      <c r="P76" s="23"/>
      <c r="Q76" s="23"/>
      <c r="R76" s="23"/>
    </row>
    <row r="77" spans="1:18" ht="17.100000000000001" customHeight="1" x14ac:dyDescent="0.25">
      <c r="A77" s="264" t="s">
        <v>210</v>
      </c>
      <c r="B77" s="264" t="s">
        <v>211</v>
      </c>
      <c r="D77" s="181"/>
      <c r="E77" s="265">
        <v>4401.42</v>
      </c>
      <c r="F77" s="27"/>
      <c r="G77" s="50"/>
      <c r="H77" s="51"/>
      <c r="I77" s="50"/>
      <c r="J77" s="30"/>
      <c r="K77" s="22"/>
      <c r="L77" s="23"/>
      <c r="M77" s="23"/>
      <c r="N77" s="23"/>
      <c r="O77" s="23"/>
      <c r="P77" s="23"/>
      <c r="Q77" s="23"/>
      <c r="R77" s="23"/>
    </row>
    <row r="78" spans="1:18" ht="17.100000000000001" customHeight="1" x14ac:dyDescent="0.25">
      <c r="A78" s="264" t="s">
        <v>213</v>
      </c>
      <c r="B78" s="264" t="s">
        <v>214</v>
      </c>
      <c r="D78" s="181"/>
      <c r="E78" s="265">
        <v>367327</v>
      </c>
      <c r="F78" s="27"/>
      <c r="G78" s="50"/>
      <c r="H78" s="51"/>
      <c r="I78" s="50"/>
      <c r="J78" s="30"/>
      <c r="K78" s="22"/>
      <c r="L78" s="23"/>
      <c r="M78" s="23"/>
      <c r="N78" s="23"/>
      <c r="O78" s="23"/>
      <c r="P78" s="23"/>
      <c r="Q78" s="23"/>
      <c r="R78" s="23"/>
    </row>
    <row r="79" spans="1:18" ht="17.100000000000001" customHeight="1" x14ac:dyDescent="0.25">
      <c r="A79" s="264" t="s">
        <v>440</v>
      </c>
      <c r="B79" s="264" t="s">
        <v>609</v>
      </c>
      <c r="D79" s="181"/>
      <c r="E79" s="265">
        <v>65000</v>
      </c>
      <c r="F79" s="27"/>
      <c r="G79" s="50"/>
      <c r="H79" s="51"/>
      <c r="I79" s="50"/>
      <c r="J79" s="30"/>
      <c r="K79" s="22"/>
      <c r="L79" s="23"/>
      <c r="M79" s="23"/>
      <c r="N79" s="23"/>
      <c r="O79" s="23"/>
      <c r="P79" s="23"/>
      <c r="Q79" s="23"/>
      <c r="R79" s="23"/>
    </row>
    <row r="80" spans="1:18" ht="17.100000000000001" customHeight="1" x14ac:dyDescent="0.25">
      <c r="A80" s="264" t="s">
        <v>216</v>
      </c>
      <c r="B80" s="264" t="s">
        <v>327</v>
      </c>
      <c r="D80" s="181"/>
      <c r="E80" s="265">
        <v>677775</v>
      </c>
      <c r="F80" s="27"/>
      <c r="G80" s="50"/>
      <c r="H80" s="51"/>
      <c r="I80" s="50"/>
      <c r="J80" s="30"/>
      <c r="K80" s="22"/>
      <c r="L80" s="23"/>
      <c r="M80" s="23"/>
      <c r="N80" s="23"/>
      <c r="O80" s="23"/>
      <c r="P80" s="23"/>
      <c r="Q80" s="23"/>
      <c r="R80" s="23"/>
    </row>
    <row r="81" spans="1:18" ht="17.100000000000001" customHeight="1" x14ac:dyDescent="0.25">
      <c r="A81" s="264" t="s">
        <v>210</v>
      </c>
      <c r="B81" s="264" t="s">
        <v>211</v>
      </c>
      <c r="D81" s="181"/>
      <c r="E81" s="265">
        <v>4158.71</v>
      </c>
      <c r="F81" s="27"/>
      <c r="G81" s="50"/>
      <c r="H81" s="51"/>
      <c r="I81" s="50"/>
      <c r="J81" s="30"/>
      <c r="K81" s="22"/>
      <c r="L81" s="23"/>
      <c r="M81" s="23"/>
      <c r="N81" s="23"/>
      <c r="O81" s="23"/>
      <c r="P81" s="23"/>
      <c r="Q81" s="23"/>
      <c r="R81" s="23"/>
    </row>
    <row r="82" spans="1:18" ht="17.100000000000001" customHeight="1" x14ac:dyDescent="0.25">
      <c r="A82" s="264" t="s">
        <v>488</v>
      </c>
      <c r="B82" s="264" t="s">
        <v>653</v>
      </c>
      <c r="D82" s="181"/>
      <c r="E82" s="265">
        <v>187500.02</v>
      </c>
      <c r="F82" s="27"/>
      <c r="G82" s="50"/>
      <c r="H82" s="51"/>
      <c r="I82" s="50"/>
      <c r="J82" s="30"/>
      <c r="K82" s="22"/>
      <c r="L82" s="23"/>
      <c r="M82" s="23"/>
      <c r="N82" s="23"/>
      <c r="O82" s="23"/>
      <c r="P82" s="23"/>
      <c r="Q82" s="23"/>
      <c r="R82" s="23"/>
    </row>
    <row r="83" spans="1:18" ht="17.100000000000001" customHeight="1" x14ac:dyDescent="0.25">
      <c r="A83" s="264" t="s">
        <v>352</v>
      </c>
      <c r="B83" s="264" t="s">
        <v>655</v>
      </c>
      <c r="D83" s="181"/>
      <c r="E83" s="265">
        <v>146375</v>
      </c>
      <c r="F83" s="27"/>
      <c r="G83" s="50"/>
      <c r="H83" s="51"/>
      <c r="I83" s="50"/>
      <c r="J83" s="30"/>
      <c r="K83" s="22"/>
      <c r="L83" s="23"/>
      <c r="M83" s="23"/>
      <c r="N83" s="23"/>
      <c r="O83" s="23"/>
      <c r="P83" s="23"/>
      <c r="Q83" s="23"/>
      <c r="R83" s="23"/>
    </row>
    <row r="84" spans="1:18" ht="17.100000000000001" customHeight="1" x14ac:dyDescent="0.25">
      <c r="A84" s="264" t="s">
        <v>352</v>
      </c>
      <c r="B84" s="264" t="s">
        <v>661</v>
      </c>
      <c r="D84" s="181"/>
      <c r="E84" s="265">
        <v>73187.5</v>
      </c>
      <c r="F84" s="27"/>
      <c r="G84" s="50"/>
      <c r="H84" s="51"/>
      <c r="I84" s="50"/>
      <c r="J84" s="30"/>
      <c r="K84" s="22"/>
      <c r="L84" s="23"/>
      <c r="M84" s="23"/>
      <c r="N84" s="23"/>
      <c r="O84" s="23"/>
      <c r="P84" s="23"/>
      <c r="Q84" s="23"/>
      <c r="R84" s="23"/>
    </row>
    <row r="85" spans="1:18" ht="17.100000000000001" customHeight="1" x14ac:dyDescent="0.25">
      <c r="A85" s="264" t="s">
        <v>237</v>
      </c>
      <c r="B85" s="264" t="s">
        <v>663</v>
      </c>
      <c r="D85" s="181"/>
      <c r="E85" s="265">
        <v>1217307</v>
      </c>
      <c r="F85" s="27"/>
      <c r="G85" s="50"/>
      <c r="H85" s="51"/>
      <c r="I85" s="50"/>
      <c r="J85" s="30"/>
      <c r="K85" s="22"/>
      <c r="L85" s="23"/>
      <c r="M85" s="23"/>
      <c r="N85" s="23"/>
      <c r="O85" s="23"/>
      <c r="P85" s="23"/>
      <c r="Q85" s="23"/>
      <c r="R85" s="23"/>
    </row>
    <row r="86" spans="1:18" ht="17.100000000000001" customHeight="1" x14ac:dyDescent="0.25">
      <c r="A86" s="264" t="s">
        <v>658</v>
      </c>
      <c r="B86" s="264" t="s">
        <v>659</v>
      </c>
      <c r="D86" s="181"/>
      <c r="E86" s="265">
        <v>39324</v>
      </c>
      <c r="F86" s="27"/>
      <c r="G86" s="50"/>
      <c r="H86" s="51"/>
      <c r="I86" s="50"/>
      <c r="J86" s="30"/>
      <c r="K86" s="22"/>
      <c r="L86" s="23"/>
      <c r="M86" s="23"/>
      <c r="N86" s="23"/>
      <c r="O86" s="23"/>
      <c r="P86" s="23"/>
      <c r="Q86" s="23"/>
      <c r="R86" s="23"/>
    </row>
    <row r="87" spans="1:18" ht="17.100000000000001" customHeight="1" thickBot="1" x14ac:dyDescent="0.3">
      <c r="A87" s="264"/>
      <c r="B87" s="264" t="s">
        <v>241</v>
      </c>
      <c r="D87" s="181"/>
      <c r="E87" s="266">
        <v>113803.91</v>
      </c>
      <c r="F87" s="27"/>
      <c r="G87" s="50"/>
      <c r="H87" s="51"/>
      <c r="I87" s="50"/>
      <c r="J87" s="30"/>
      <c r="K87" s="22"/>
      <c r="L87" s="23"/>
      <c r="M87" s="23"/>
      <c r="N87" s="23"/>
      <c r="O87" s="23"/>
      <c r="P87" s="23"/>
      <c r="Q87" s="23"/>
      <c r="R87" s="23"/>
    </row>
    <row r="88" spans="1:18" ht="17.100000000000001" customHeight="1" thickBot="1" x14ac:dyDescent="0.3">
      <c r="A88" s="78"/>
      <c r="B88" s="79"/>
      <c r="C88" s="80"/>
      <c r="D88" s="80"/>
      <c r="E88" s="30"/>
      <c r="F88" s="27"/>
      <c r="G88" s="50"/>
      <c r="H88" s="51"/>
      <c r="I88" s="50"/>
      <c r="J88" s="30"/>
      <c r="K88" s="22"/>
      <c r="L88" s="23"/>
      <c r="M88" s="23"/>
      <c r="N88" s="23"/>
      <c r="O88" s="23"/>
      <c r="P88" s="23"/>
      <c r="Q88" s="23"/>
      <c r="R88" s="23"/>
    </row>
    <row r="89" spans="1:18" ht="17.100000000000001" customHeight="1" thickBot="1" x14ac:dyDescent="0.3">
      <c r="A89" s="97" t="s">
        <v>25</v>
      </c>
      <c r="B89" s="38"/>
      <c r="C89" s="30"/>
      <c r="D89" s="30"/>
      <c r="E89" s="47"/>
      <c r="F89" s="39" t="s">
        <v>19</v>
      </c>
      <c r="G89" s="113">
        <f>SUM(E61:E88)</f>
        <v>8847635.6999999993</v>
      </c>
      <c r="H89" s="40"/>
      <c r="I89" s="41"/>
      <c r="J89" s="112"/>
      <c r="K89" s="71"/>
      <c r="L89" s="23"/>
      <c r="M89" s="23"/>
      <c r="N89" s="23"/>
      <c r="O89" s="23"/>
      <c r="P89" s="23"/>
      <c r="Q89" s="23"/>
      <c r="R89" s="23"/>
    </row>
    <row r="90" spans="1:18" ht="17.100000000000001" customHeight="1" x14ac:dyDescent="0.25">
      <c r="A90" s="75"/>
      <c r="B90" s="35"/>
      <c r="C90" s="30"/>
      <c r="D90" s="30"/>
      <c r="E90" s="52"/>
      <c r="F90" s="30"/>
      <c r="G90" s="41"/>
      <c r="H90" s="29"/>
      <c r="I90" s="41"/>
      <c r="J90" s="43" t="s">
        <v>4</v>
      </c>
      <c r="K90" s="109" t="s">
        <v>4</v>
      </c>
      <c r="L90" s="23"/>
      <c r="M90" s="23"/>
      <c r="N90" s="23"/>
      <c r="O90" s="23"/>
      <c r="P90" s="23"/>
      <c r="Q90" s="23"/>
      <c r="R90" s="23"/>
    </row>
    <row r="91" spans="1:18" ht="17.100000000000001" customHeight="1" x14ac:dyDescent="0.25">
      <c r="A91" s="76" t="s">
        <v>665</v>
      </c>
      <c r="B91" s="38"/>
      <c r="C91" s="30"/>
      <c r="D91" s="30"/>
      <c r="E91" s="47"/>
      <c r="F91" s="39" t="s">
        <v>19</v>
      </c>
      <c r="G91" s="117">
        <f>+G58-G89</f>
        <v>21817583.379999999</v>
      </c>
      <c r="H91" s="40"/>
      <c r="I91" s="41"/>
      <c r="J91" s="24" t="s">
        <v>4</v>
      </c>
      <c r="K91" s="112"/>
      <c r="L91" s="23"/>
      <c r="M91" s="23"/>
      <c r="N91" s="23"/>
      <c r="O91" s="23"/>
      <c r="P91" s="23"/>
      <c r="Q91" s="23"/>
      <c r="R91" s="23"/>
    </row>
    <row r="92" spans="1:18" ht="17.100000000000001" customHeight="1" thickBot="1" x14ac:dyDescent="0.3">
      <c r="A92" s="25"/>
      <c r="B92" s="30"/>
      <c r="C92" s="30"/>
      <c r="D92" s="30"/>
      <c r="E92" s="30"/>
      <c r="F92" s="30"/>
      <c r="G92" s="30"/>
      <c r="H92" s="40"/>
      <c r="I92" s="41"/>
      <c r="J92" s="43" t="s">
        <v>4</v>
      </c>
      <c r="K92" s="22"/>
      <c r="L92" s="23"/>
      <c r="M92" s="23"/>
      <c r="N92" s="23"/>
      <c r="O92" s="23"/>
      <c r="P92" s="23"/>
      <c r="Q92" s="23"/>
      <c r="R92" s="23"/>
    </row>
    <row r="93" spans="1:18" ht="17.100000000000001" customHeight="1" thickBot="1" x14ac:dyDescent="0.3">
      <c r="A93" s="57" t="s">
        <v>31</v>
      </c>
      <c r="B93" s="30"/>
      <c r="C93" s="30"/>
      <c r="D93" s="30"/>
      <c r="E93" s="30"/>
      <c r="F93" s="30"/>
      <c r="G93" s="30"/>
      <c r="H93" s="40"/>
      <c r="I93" s="41"/>
      <c r="J93" s="43"/>
      <c r="K93" s="22"/>
      <c r="L93" s="23"/>
      <c r="M93" s="23"/>
      <c r="N93" s="23"/>
      <c r="O93" s="23"/>
      <c r="P93" s="23"/>
      <c r="Q93" s="23"/>
      <c r="R93" s="23"/>
    </row>
    <row r="94" spans="1:18" ht="17.100000000000001" customHeight="1" x14ac:dyDescent="0.25">
      <c r="A94" s="126" t="s">
        <v>413</v>
      </c>
      <c r="C94" s="30"/>
      <c r="D94" s="30"/>
      <c r="E94" s="210">
        <v>27000</v>
      </c>
      <c r="F94" s="30"/>
      <c r="G94" s="30"/>
      <c r="H94" s="40"/>
      <c r="I94" s="41"/>
      <c r="J94" s="43"/>
      <c r="K94" s="22"/>
      <c r="L94" s="23"/>
      <c r="M94" s="23"/>
      <c r="N94" s="23"/>
      <c r="O94" s="23"/>
      <c r="P94" s="23"/>
      <c r="Q94" s="23"/>
      <c r="R94" s="23"/>
    </row>
    <row r="95" spans="1:18" ht="17.100000000000001" customHeight="1" x14ac:dyDescent="0.25">
      <c r="A95" s="126" t="s">
        <v>352</v>
      </c>
      <c r="C95" s="30"/>
      <c r="D95" s="30"/>
      <c r="E95" s="210">
        <v>146375</v>
      </c>
      <c r="F95" s="30"/>
      <c r="G95" s="30"/>
      <c r="H95" s="40"/>
      <c r="I95" s="41"/>
      <c r="J95" s="43"/>
      <c r="K95" s="22"/>
      <c r="L95" s="23"/>
      <c r="M95" s="23"/>
      <c r="N95" s="23"/>
      <c r="O95" s="23"/>
      <c r="P95" s="23"/>
      <c r="Q95" s="23"/>
      <c r="R95" s="23"/>
    </row>
    <row r="96" spans="1:18" ht="17.100000000000001" customHeight="1" x14ac:dyDescent="0.25">
      <c r="A96" s="126" t="s">
        <v>440</v>
      </c>
      <c r="C96" s="30"/>
      <c r="D96" s="30"/>
      <c r="E96" s="210">
        <v>445446</v>
      </c>
      <c r="F96" s="30"/>
      <c r="G96" s="30"/>
      <c r="H96" s="40"/>
      <c r="I96" s="41"/>
      <c r="J96" s="43"/>
      <c r="K96" s="22"/>
      <c r="L96" s="23"/>
      <c r="M96" s="23"/>
      <c r="N96" s="23"/>
      <c r="O96" s="23"/>
      <c r="P96" s="23"/>
      <c r="Q96" s="23"/>
      <c r="R96" s="23"/>
    </row>
    <row r="97" spans="1:18" ht="17.100000000000001" customHeight="1" x14ac:dyDescent="0.25">
      <c r="A97" s="124" t="s">
        <v>40</v>
      </c>
      <c r="B97" s="30"/>
      <c r="C97" s="80"/>
      <c r="D97" s="181"/>
      <c r="E97" s="160">
        <f>SUM(E94:E96)</f>
        <v>618821</v>
      </c>
      <c r="F97" s="30"/>
      <c r="G97" s="30"/>
      <c r="H97" s="40"/>
      <c r="I97" s="41"/>
      <c r="J97" s="30"/>
      <c r="K97" s="22"/>
      <c r="L97" s="23"/>
      <c r="M97" s="23"/>
      <c r="N97" s="23"/>
      <c r="O97" s="23"/>
      <c r="P97" s="23"/>
      <c r="Q97" s="23"/>
      <c r="R97" s="23"/>
    </row>
    <row r="98" spans="1:18" ht="17.100000000000001" customHeight="1" thickBot="1" x14ac:dyDescent="0.3">
      <c r="A98" s="92"/>
      <c r="B98" s="53"/>
      <c r="C98" s="88"/>
      <c r="D98" s="88"/>
      <c r="E98" s="91" t="s">
        <v>4</v>
      </c>
      <c r="F98" s="53"/>
      <c r="G98" s="53"/>
      <c r="H98" s="93"/>
      <c r="I98" s="41"/>
      <c r="J98" s="30"/>
      <c r="K98" s="22"/>
      <c r="L98" s="23"/>
      <c r="M98" s="23"/>
      <c r="N98" s="23"/>
      <c r="O98" s="23"/>
      <c r="P98" s="23"/>
      <c r="Q98" s="23"/>
      <c r="R98" s="23"/>
    </row>
    <row r="99" spans="1:18" ht="17.100000000000001" customHeight="1" thickBot="1" x14ac:dyDescent="0.3">
      <c r="A99" s="82"/>
      <c r="B99" s="30"/>
      <c r="C99" s="80"/>
      <c r="D99" s="80"/>
      <c r="E99" s="43"/>
      <c r="F99" s="30"/>
      <c r="G99" s="30"/>
      <c r="H99" s="40"/>
      <c r="I99" s="41"/>
      <c r="J99" s="30"/>
      <c r="K99" s="22"/>
      <c r="L99" s="23"/>
      <c r="M99" s="23"/>
      <c r="N99" s="23"/>
      <c r="O99" s="23"/>
      <c r="P99" s="23"/>
      <c r="Q99" s="23"/>
      <c r="R99" s="23"/>
    </row>
    <row r="100" spans="1:18" ht="17.100000000000001" customHeight="1" thickBot="1" x14ac:dyDescent="0.3">
      <c r="A100" s="57" t="s">
        <v>26</v>
      </c>
      <c r="B100" s="53"/>
      <c r="C100" s="88"/>
      <c r="D100" s="88"/>
      <c r="E100" s="91"/>
      <c r="F100" s="53"/>
      <c r="G100" s="53"/>
      <c r="H100" s="93"/>
      <c r="I100" s="41"/>
      <c r="J100" s="30"/>
      <c r="K100" s="22"/>
      <c r="L100" s="23"/>
      <c r="M100" s="23"/>
      <c r="N100" s="23"/>
      <c r="O100" s="23"/>
      <c r="P100" s="23"/>
      <c r="Q100" s="23"/>
      <c r="R100" s="23"/>
    </row>
    <row r="101" spans="1:18" ht="17.100000000000001" customHeight="1" x14ac:dyDescent="0.25">
      <c r="A101" s="82" t="s">
        <v>30</v>
      </c>
      <c r="B101" s="30"/>
      <c r="C101" s="43" t="s">
        <v>4</v>
      </c>
      <c r="D101" s="43">
        <f>+CXC!F13</f>
        <v>6492541.6799999997</v>
      </c>
      <c r="E101" s="30"/>
      <c r="F101" s="30"/>
      <c r="G101" s="30"/>
      <c r="H101" s="40"/>
      <c r="I101" s="41"/>
      <c r="J101" s="43" t="s">
        <v>4</v>
      </c>
      <c r="K101" s="22"/>
      <c r="L101" s="23"/>
      <c r="M101" s="23"/>
      <c r="N101" s="23"/>
      <c r="O101" s="23"/>
      <c r="P101" s="23"/>
      <c r="Q101" s="23"/>
      <c r="R101" s="23"/>
    </row>
    <row r="102" spans="1:18" ht="17.100000000000001" customHeight="1" thickBot="1" x14ac:dyDescent="0.3">
      <c r="A102" s="82" t="s">
        <v>29</v>
      </c>
      <c r="B102" s="30"/>
      <c r="C102" s="43" t="s">
        <v>4</v>
      </c>
      <c r="D102" s="91">
        <f>+CXC!F26+CXC!F27</f>
        <v>-4156492.1599999997</v>
      </c>
      <c r="E102" s="30"/>
      <c r="F102" s="30"/>
      <c r="G102" s="30"/>
      <c r="H102" s="40"/>
      <c r="I102" s="41"/>
      <c r="J102" s="30"/>
      <c r="K102" s="22"/>
      <c r="L102" s="23"/>
      <c r="M102" s="23"/>
      <c r="N102" s="23"/>
      <c r="O102" s="23"/>
      <c r="P102" s="23"/>
      <c r="Q102" s="23"/>
      <c r="R102" s="23"/>
    </row>
    <row r="103" spans="1:18" ht="17.100000000000001" customHeight="1" x14ac:dyDescent="0.25">
      <c r="A103" s="100" t="s">
        <v>13</v>
      </c>
      <c r="B103" s="30"/>
      <c r="C103" s="43"/>
      <c r="D103" s="43" t="s">
        <v>4</v>
      </c>
      <c r="E103" s="160">
        <f>SUM(D101:D102)</f>
        <v>2336049.52</v>
      </c>
      <c r="F103" s="30"/>
      <c r="G103" s="30"/>
      <c r="H103" s="40"/>
      <c r="I103" s="41"/>
      <c r="J103" s="30"/>
      <c r="K103" s="22"/>
      <c r="L103" s="23"/>
      <c r="M103" s="23"/>
      <c r="N103" s="23"/>
      <c r="O103" s="23"/>
      <c r="P103" s="23"/>
      <c r="Q103" s="23"/>
      <c r="R103" s="23"/>
    </row>
    <row r="104" spans="1:18" ht="17.100000000000001" customHeight="1" thickBot="1" x14ac:dyDescent="0.3">
      <c r="A104" s="64"/>
      <c r="B104" s="53"/>
      <c r="C104" s="53"/>
      <c r="D104" s="53"/>
      <c r="E104" s="54"/>
      <c r="F104" s="53"/>
      <c r="G104" s="53"/>
      <c r="H104" s="55"/>
      <c r="I104" s="30"/>
      <c r="J104" s="56" t="s">
        <v>4</v>
      </c>
      <c r="K104" s="22"/>
      <c r="L104" s="23"/>
      <c r="M104" s="23"/>
      <c r="N104" s="23"/>
      <c r="O104" s="23"/>
      <c r="P104" s="23"/>
      <c r="Q104" s="23"/>
      <c r="R104" s="23"/>
    </row>
    <row r="105" spans="1:18" ht="17.100000000000001" customHeight="1" x14ac:dyDescent="0.25">
      <c r="A105" s="83"/>
      <c r="B105" s="59"/>
      <c r="C105" s="60"/>
      <c r="D105" s="60"/>
      <c r="E105" s="60"/>
      <c r="F105" s="60"/>
      <c r="G105" s="61"/>
      <c r="H105" s="62"/>
      <c r="I105" s="58"/>
      <c r="J105" s="30"/>
      <c r="K105" s="22"/>
      <c r="L105" s="23"/>
      <c r="M105" s="23"/>
      <c r="N105" s="23"/>
      <c r="O105" s="23"/>
      <c r="P105" s="23"/>
      <c r="Q105" s="23"/>
      <c r="R105" s="23"/>
    </row>
    <row r="106" spans="1:18" ht="17.100000000000001" customHeight="1" thickBot="1" x14ac:dyDescent="0.3">
      <c r="A106" s="25"/>
      <c r="B106" s="30"/>
      <c r="C106" s="63" t="s">
        <v>27</v>
      </c>
      <c r="D106" s="30"/>
      <c r="E106" s="46"/>
      <c r="F106" s="30"/>
      <c r="G106" s="50"/>
      <c r="H106" s="29"/>
      <c r="I106" s="30"/>
      <c r="J106" s="30"/>
      <c r="K106" s="22"/>
      <c r="L106" s="23"/>
      <c r="M106" s="23"/>
      <c r="N106" s="23"/>
      <c r="O106" s="23"/>
      <c r="P106" s="23"/>
      <c r="Q106" s="23"/>
      <c r="R106" s="23"/>
    </row>
    <row r="107" spans="1:18" ht="17.100000000000001" customHeight="1" thickBot="1" x14ac:dyDescent="0.3">
      <c r="A107" s="84"/>
      <c r="B107" s="65"/>
      <c r="C107" s="63" t="s">
        <v>28</v>
      </c>
      <c r="D107" s="66"/>
      <c r="E107" s="63"/>
      <c r="F107" s="66"/>
      <c r="G107" s="67"/>
      <c r="H107" s="68"/>
      <c r="I107" s="69"/>
      <c r="J107" s="30"/>
      <c r="K107" s="22"/>
      <c r="L107" s="23"/>
      <c r="M107" s="23"/>
      <c r="N107" s="23"/>
      <c r="O107" s="23"/>
      <c r="P107" s="23"/>
      <c r="Q107" s="23"/>
      <c r="R107" s="23"/>
    </row>
    <row r="108" spans="1:18" ht="17.100000000000001" customHeight="1" x14ac:dyDescent="0.25">
      <c r="A108" s="70"/>
      <c r="B108" s="30"/>
      <c r="C108" s="70"/>
      <c r="D108" s="70"/>
      <c r="E108" s="70"/>
      <c r="F108" s="70"/>
      <c r="G108" s="70"/>
      <c r="H108" s="70"/>
      <c r="I108" s="70"/>
      <c r="J108" s="70"/>
      <c r="K108" s="23"/>
      <c r="L108" s="23"/>
      <c r="M108" s="23"/>
      <c r="N108" s="23"/>
      <c r="O108" s="23"/>
      <c r="P108" s="23"/>
      <c r="Q108" s="23"/>
      <c r="R108" s="23"/>
    </row>
    <row r="109" spans="1:18" ht="17.100000000000001" customHeight="1" x14ac:dyDescent="0.25">
      <c r="F109" s="70"/>
      <c r="G109" s="70"/>
      <c r="H109" s="70"/>
      <c r="I109" s="70"/>
      <c r="J109" s="70"/>
      <c r="K109" s="23"/>
      <c r="L109" s="23"/>
      <c r="M109" s="23"/>
      <c r="N109" s="23"/>
      <c r="O109" s="23"/>
      <c r="P109" s="23"/>
      <c r="Q109" s="23"/>
      <c r="R109" s="23"/>
    </row>
    <row r="110" spans="1:18" ht="17.100000000000001" customHeight="1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 ht="17.100000000000001" customHeight="1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 ht="17.100000000000001" customHeight="1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 t="s">
        <v>4</v>
      </c>
      <c r="K112" s="23"/>
      <c r="L112" s="23"/>
      <c r="M112" s="23"/>
      <c r="N112" s="23"/>
      <c r="O112" s="23"/>
      <c r="P112" s="23"/>
      <c r="Q112" s="23"/>
      <c r="R112" s="23"/>
    </row>
    <row r="113" spans="1:18" ht="17.100000000000001" customHeight="1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 ht="17.100000000000001" customHeight="1" x14ac:dyDescent="0.25">
      <c r="A114" s="23"/>
      <c r="B114" s="23"/>
      <c r="C114" s="23"/>
      <c r="D114" s="23"/>
      <c r="E114" s="115" t="s">
        <v>4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 ht="17.100000000000001" customHeight="1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 ht="17.100000000000001" customHeight="1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 ht="17.100000000000001" customHeight="1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 ht="17.100000000000001" customHeight="1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 ht="17.100000000000001" customHeight="1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 ht="17.100000000000001" customHeight="1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 ht="17.100000000000001" customHeight="1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 ht="17.100000000000001" customHeight="1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 ht="17.100000000000001" customHeight="1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 ht="17.100000000000001" customHeight="1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 ht="17.100000000000001" customHeight="1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 ht="17.100000000000001" customHeight="1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 ht="17.100000000000001" customHeight="1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1:18" ht="17.100000000000001" customHeight="1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1:18" ht="17.100000000000001" customHeight="1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1:18" ht="17.100000000000001" customHeight="1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1:18" ht="17.100000000000001" customHeight="1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 ht="17.100000000000001" customHeight="1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1:18" ht="17.100000000000001" customHeight="1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18" ht="17.100000000000001" customHeight="1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1:18" ht="17.100000000000001" customHeight="1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18" ht="17.100000000000001" customHeight="1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1:18" ht="17.100000000000001" customHeight="1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 ht="17.100000000000001" customHeight="1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1:18" ht="17.100000000000001" customHeight="1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1:18" ht="17.100000000000001" customHeight="1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1:18" ht="17.100000000000001" customHeight="1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1:18" ht="17.100000000000001" customHeight="1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 ht="17.100000000000001" customHeight="1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1:18" ht="17.100000000000001" customHeight="1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 ht="17.100000000000001" customHeight="1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 ht="17.100000000000001" customHeight="1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 ht="17.100000000000001" customHeight="1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 ht="17.100000000000001" customHeight="1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 ht="17.100000000000001" customHeight="1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 ht="17.100000000000001" customHeight="1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18" ht="17.100000000000001" customHeight="1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 ht="17.100000000000001" customHeight="1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 ht="17.100000000000001" customHeight="1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18" ht="17.100000000000001" customHeight="1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1:18" ht="17.100000000000001" customHeight="1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 ht="17.100000000000001" customHeight="1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 ht="17.100000000000001" customHeight="1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 ht="17.100000000000001" customHeight="1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 ht="17.100000000000001" customHeight="1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 ht="17.100000000000001" customHeight="1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ht="17.100000000000001" customHeight="1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 ht="17.100000000000001" customHeight="1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1:18" ht="17.100000000000001" customHeight="1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1:18" ht="17.100000000000001" customHeight="1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1:18" ht="17.100000000000001" customHeight="1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spans="1:18" ht="17.100000000000001" customHeight="1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spans="1:18" ht="17.100000000000001" customHeight="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1:18" ht="17.100000000000001" customHeight="1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1:18" ht="17.100000000000001" customHeight="1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1:18" ht="17.100000000000001" customHeight="1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1:18" ht="17.100000000000001" customHeight="1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  <row r="172" spans="1:18" ht="17.100000000000001" customHeight="1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</row>
    <row r="173" spans="1:18" ht="17.100000000000001" customHeight="1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</row>
    <row r="174" spans="1:18" ht="17.100000000000001" customHeight="1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</row>
    <row r="175" spans="1:18" ht="17.100000000000001" customHeight="1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</row>
    <row r="176" spans="1:18" ht="17.100000000000001" customHeight="1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</row>
    <row r="177" spans="1:18" ht="17.100000000000001" customHeight="1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</row>
    <row r="178" spans="1:18" ht="17.100000000000001" customHeight="1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</row>
    <row r="179" spans="1:18" ht="17.100000000000001" customHeight="1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</row>
    <row r="180" spans="1:18" ht="17.100000000000001" customHeight="1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</row>
    <row r="181" spans="1:18" ht="17.100000000000001" customHeight="1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</row>
    <row r="182" spans="1:18" ht="17.100000000000001" customHeight="1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</row>
    <row r="183" spans="1:18" ht="17.100000000000001" customHeight="1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</row>
    <row r="184" spans="1:18" ht="17.100000000000001" customHeight="1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</row>
    <row r="185" spans="1:18" ht="17.100000000000001" customHeight="1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</row>
    <row r="186" spans="1:18" ht="17.100000000000001" customHeight="1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</row>
    <row r="187" spans="1:18" ht="17.100000000000001" customHeight="1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</row>
    <row r="188" spans="1:18" ht="17.100000000000001" customHeight="1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</row>
    <row r="189" spans="1:18" ht="17.100000000000001" customHeight="1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</row>
    <row r="190" spans="1:18" ht="17.100000000000001" customHeight="1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</row>
    <row r="191" spans="1:18" ht="17.100000000000001" customHeight="1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</row>
    <row r="192" spans="1:18" ht="17.100000000000001" customHeight="1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</row>
    <row r="193" spans="1:18" ht="17.100000000000001" customHeight="1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</row>
    <row r="194" spans="1:18" ht="17.100000000000001" customHeight="1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</row>
    <row r="195" spans="1:18" ht="17.100000000000001" customHeight="1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</row>
    <row r="196" spans="1:18" ht="17.100000000000001" customHeight="1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</row>
    <row r="197" spans="1:18" ht="17.100000000000001" customHeight="1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</row>
    <row r="198" spans="1:18" ht="17.100000000000001" customHeight="1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</row>
    <row r="199" spans="1:18" ht="17.100000000000001" customHeight="1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</row>
    <row r="200" spans="1:18" ht="17.100000000000001" customHeight="1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</row>
    <row r="201" spans="1:18" ht="17.100000000000001" customHeight="1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</row>
    <row r="202" spans="1:18" ht="17.100000000000001" customHeight="1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</row>
    <row r="203" spans="1:18" ht="17.100000000000001" customHeight="1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</row>
    <row r="204" spans="1:18" ht="17.100000000000001" customHeight="1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</row>
    <row r="205" spans="1:18" ht="17.100000000000001" customHeight="1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</row>
    <row r="206" spans="1:18" ht="17.100000000000001" customHeight="1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</row>
    <row r="207" spans="1:18" ht="17.100000000000001" customHeight="1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</row>
    <row r="208" spans="1:18" ht="17.100000000000001" customHeight="1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</row>
    <row r="209" spans="1:18" ht="17.100000000000001" customHeight="1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</row>
    <row r="210" spans="1:18" ht="17.100000000000001" customHeight="1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</row>
    <row r="211" spans="1:18" ht="17.100000000000001" customHeight="1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</row>
    <row r="212" spans="1:18" ht="17.100000000000001" customHeight="1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</row>
    <row r="213" spans="1:18" ht="17.100000000000001" customHeight="1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</row>
    <row r="214" spans="1:18" ht="17.100000000000001" customHeight="1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</row>
    <row r="215" spans="1:18" ht="17.100000000000001" customHeight="1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</row>
    <row r="216" spans="1:18" ht="17.100000000000001" customHeight="1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</row>
    <row r="217" spans="1:18" ht="17.100000000000001" customHeight="1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</row>
    <row r="218" spans="1:18" ht="17.100000000000001" customHeight="1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</row>
    <row r="219" spans="1:18" ht="17.100000000000001" customHeight="1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</row>
    <row r="220" spans="1:18" ht="17.100000000000001" customHeight="1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</row>
    <row r="221" spans="1:18" ht="17.100000000000001" customHeight="1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</row>
    <row r="222" spans="1:18" ht="17.100000000000001" customHeight="1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</row>
    <row r="223" spans="1:18" ht="17.100000000000001" customHeight="1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</row>
    <row r="224" spans="1:18" ht="17.100000000000001" customHeight="1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</row>
    <row r="225" spans="1:18" ht="17.100000000000001" customHeight="1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</row>
    <row r="226" spans="1:18" ht="17.100000000000001" customHeight="1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</row>
    <row r="227" spans="1:18" ht="17.100000000000001" customHeight="1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</row>
    <row r="228" spans="1:18" ht="17.100000000000001" customHeight="1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</row>
    <row r="229" spans="1:18" ht="17.100000000000001" customHeight="1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</row>
    <row r="230" spans="1:18" ht="17.100000000000001" customHeight="1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</row>
    <row r="231" spans="1:18" ht="17.100000000000001" customHeight="1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</row>
    <row r="232" spans="1:18" ht="17.100000000000001" customHeight="1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</row>
    <row r="233" spans="1:18" ht="17.100000000000001" customHeight="1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</row>
    <row r="234" spans="1:18" ht="17.100000000000001" customHeight="1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</row>
    <row r="235" spans="1:18" ht="17.100000000000001" customHeight="1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</row>
    <row r="236" spans="1:18" ht="17.100000000000001" customHeight="1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</row>
    <row r="237" spans="1:18" ht="17.100000000000001" customHeight="1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</row>
    <row r="238" spans="1:18" ht="17.100000000000001" customHeight="1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</row>
    <row r="239" spans="1:18" ht="17.100000000000001" customHeight="1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</row>
    <row r="240" spans="1:18" ht="17.100000000000001" customHeight="1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</row>
    <row r="241" spans="1:18" ht="17.100000000000001" customHeight="1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</row>
    <row r="242" spans="1:18" ht="17.100000000000001" customHeight="1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</row>
    <row r="243" spans="1:18" ht="17.100000000000001" customHeight="1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</row>
    <row r="244" spans="1:18" ht="17.100000000000001" customHeight="1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</row>
    <row r="245" spans="1:18" ht="17.100000000000001" customHeight="1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</row>
    <row r="246" spans="1:18" ht="17.100000000000001" customHeight="1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</row>
    <row r="247" spans="1:18" ht="17.100000000000001" customHeight="1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</row>
    <row r="248" spans="1:18" ht="17.100000000000001" customHeight="1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</row>
    <row r="249" spans="1:18" ht="17.100000000000001" customHeight="1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</row>
    <row r="250" spans="1:18" ht="17.100000000000001" customHeight="1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</row>
    <row r="251" spans="1:18" ht="17.100000000000001" customHeight="1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</row>
    <row r="252" spans="1:18" ht="17.100000000000001" customHeight="1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</row>
    <row r="253" spans="1:18" ht="17.100000000000001" customHeight="1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</row>
    <row r="254" spans="1:18" ht="17.100000000000001" customHeight="1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</row>
    <row r="255" spans="1:18" ht="17.100000000000001" customHeight="1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</row>
    <row r="256" spans="1:18" ht="17.100000000000001" customHeight="1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</row>
    <row r="257" spans="1:18" ht="17.100000000000001" customHeight="1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</row>
    <row r="258" spans="1:18" ht="17.100000000000001" customHeight="1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</row>
    <row r="259" spans="1:18" ht="17.100000000000001" customHeight="1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</row>
    <row r="260" spans="1:18" ht="17.100000000000001" customHeight="1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</row>
    <row r="261" spans="1:18" ht="17.100000000000001" customHeight="1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</row>
    <row r="262" spans="1:18" ht="17.100000000000001" customHeight="1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</row>
    <row r="263" spans="1:18" ht="17.100000000000001" customHeight="1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</row>
    <row r="264" spans="1:18" ht="17.100000000000001" customHeight="1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</row>
    <row r="265" spans="1:18" ht="17.100000000000001" customHeight="1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</row>
    <row r="266" spans="1:18" ht="17.100000000000001" customHeight="1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</row>
    <row r="267" spans="1:18" ht="17.100000000000001" customHeight="1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</row>
    <row r="268" spans="1:18" ht="17.100000000000001" customHeight="1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</row>
    <row r="269" spans="1:18" ht="17.100000000000001" customHeight="1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</row>
    <row r="270" spans="1:18" ht="17.100000000000001" customHeight="1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</row>
    <row r="271" spans="1:18" ht="17.100000000000001" customHeight="1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</row>
    <row r="272" spans="1:18" ht="17.100000000000001" customHeight="1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</row>
    <row r="273" spans="1:18" ht="17.100000000000001" customHeight="1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</row>
    <row r="274" spans="1:18" ht="17.100000000000001" customHeight="1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</row>
    <row r="275" spans="1:18" ht="17.100000000000001" customHeight="1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</row>
    <row r="276" spans="1:18" ht="17.100000000000001" customHeight="1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</row>
    <row r="277" spans="1:18" ht="17.100000000000001" customHeight="1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</row>
    <row r="278" spans="1:18" ht="17.100000000000001" customHeight="1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</row>
    <row r="279" spans="1:18" ht="17.100000000000001" customHeight="1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</row>
    <row r="280" spans="1:18" ht="17.100000000000001" customHeight="1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</row>
    <row r="281" spans="1:18" ht="17.100000000000001" customHeight="1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</row>
    <row r="282" spans="1:18" ht="17.100000000000001" customHeight="1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</row>
    <row r="283" spans="1:18" ht="17.100000000000001" customHeight="1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</row>
    <row r="284" spans="1:18" ht="17.100000000000001" customHeight="1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</row>
    <row r="285" spans="1:18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</row>
    <row r="286" spans="1:18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</row>
    <row r="287" spans="1:18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</row>
    <row r="288" spans="1:18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</row>
    <row r="289" spans="1:18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</row>
    <row r="290" spans="1:18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</row>
    <row r="291" spans="1:18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</row>
    <row r="292" spans="1:18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</row>
    <row r="293" spans="1:18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</row>
    <row r="294" spans="1:18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</row>
    <row r="295" spans="1:18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</row>
    <row r="296" spans="1:18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</row>
    <row r="297" spans="1:18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</row>
    <row r="298" spans="1:18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</row>
    <row r="299" spans="1:18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</row>
    <row r="300" spans="1:18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</row>
    <row r="301" spans="1:18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</row>
    <row r="302" spans="1:18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</row>
    <row r="303" spans="1:18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</row>
    <row r="304" spans="1:18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</row>
    <row r="305" spans="1:18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</row>
    <row r="306" spans="1:18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</row>
    <row r="307" spans="1:18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</row>
    <row r="308" spans="1:18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</row>
    <row r="309" spans="1:18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</row>
    <row r="310" spans="1:18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</row>
    <row r="311" spans="1:18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</row>
    <row r="312" spans="1:18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</row>
    <row r="313" spans="1:18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</row>
    <row r="314" spans="1:18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</row>
    <row r="315" spans="1:18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</row>
    <row r="316" spans="1:18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</row>
    <row r="317" spans="1:18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</row>
    <row r="318" spans="1:18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</row>
    <row r="319" spans="1:18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</row>
    <row r="320" spans="1:18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</row>
    <row r="321" spans="1:18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</row>
    <row r="322" spans="1:18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</row>
    <row r="323" spans="1:18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</row>
    <row r="324" spans="1:18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</row>
    <row r="325" spans="1:18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</row>
    <row r="326" spans="1:18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</row>
    <row r="327" spans="1:18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</row>
    <row r="328" spans="1:18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</row>
    <row r="329" spans="1:18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</row>
    <row r="330" spans="1:18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</row>
    <row r="331" spans="1:18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</row>
    <row r="332" spans="1:18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</row>
    <row r="333" spans="1:18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</row>
    <row r="334" spans="1:18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</row>
    <row r="335" spans="1:18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</row>
    <row r="336" spans="1:18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</row>
    <row r="337" spans="1:18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</row>
    <row r="338" spans="1:18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</row>
    <row r="339" spans="1:18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</row>
    <row r="340" spans="1:18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</row>
    <row r="341" spans="1:18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</row>
    <row r="342" spans="1:18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</row>
    <row r="343" spans="1:18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</row>
    <row r="344" spans="1:18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</row>
    <row r="345" spans="1:18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</row>
    <row r="346" spans="1:18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</row>
    <row r="347" spans="1:18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</row>
    <row r="348" spans="1:18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</row>
    <row r="349" spans="1:18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</row>
    <row r="350" spans="1:18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</row>
    <row r="351" spans="1:18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</row>
    <row r="352" spans="1:18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</row>
    <row r="353" spans="1:18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</row>
    <row r="354" spans="1:18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</row>
    <row r="355" spans="1:18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</row>
    <row r="356" spans="1:18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</row>
    <row r="357" spans="1:18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</row>
    <row r="358" spans="1:18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</row>
    <row r="359" spans="1:18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</row>
    <row r="360" spans="1:18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</row>
    <row r="361" spans="1:18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</row>
    <row r="362" spans="1:18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</row>
    <row r="363" spans="1:18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</row>
    <row r="364" spans="1:18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</row>
    <row r="365" spans="1:18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</row>
    <row r="366" spans="1:18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</row>
    <row r="367" spans="1:18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</row>
    <row r="368" spans="1:18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</row>
    <row r="369" spans="1:18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</row>
    <row r="370" spans="1:18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</row>
    <row r="371" spans="1:18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</row>
    <row r="372" spans="1:18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</row>
    <row r="373" spans="1:18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</row>
    <row r="374" spans="1:18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</row>
    <row r="375" spans="1:18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</row>
    <row r="376" spans="1:18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</row>
    <row r="377" spans="1:18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</row>
    <row r="378" spans="1:18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</row>
    <row r="379" spans="1:18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</row>
    <row r="380" spans="1:18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</row>
    <row r="381" spans="1:18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</row>
    <row r="382" spans="1:18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</row>
    <row r="383" spans="1:18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</row>
    <row r="384" spans="1:18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</row>
    <row r="385" spans="1:18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</row>
    <row r="386" spans="1:18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</row>
    <row r="387" spans="1:18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</row>
    <row r="388" spans="1:18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</row>
    <row r="389" spans="1:18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</row>
    <row r="390" spans="1:18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</row>
    <row r="391" spans="1:18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</row>
    <row r="392" spans="1:18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</row>
    <row r="393" spans="1:18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</row>
    <row r="394" spans="1:18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</row>
    <row r="395" spans="1:18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</row>
    <row r="396" spans="1:18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</row>
    <row r="397" spans="1:18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</row>
    <row r="398" spans="1:18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</row>
    <row r="399" spans="1:18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</row>
    <row r="400" spans="1:18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</row>
    <row r="401" spans="1:18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</row>
    <row r="402" spans="1:18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</row>
    <row r="403" spans="1:18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</row>
    <row r="404" spans="1:18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</row>
    <row r="405" spans="1:18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</row>
    <row r="406" spans="1:18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</row>
    <row r="407" spans="1:18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</row>
    <row r="408" spans="1:18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</row>
    <row r="409" spans="1:18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</row>
    <row r="410" spans="1:18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</row>
    <row r="411" spans="1:18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</row>
    <row r="412" spans="1:18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</row>
    <row r="413" spans="1:18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</row>
    <row r="414" spans="1:18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</row>
    <row r="415" spans="1:18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</row>
    <row r="416" spans="1:18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</row>
    <row r="417" spans="1:18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</row>
    <row r="418" spans="1:18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</row>
    <row r="419" spans="1:18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</row>
    <row r="420" spans="1:18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</row>
    <row r="421" spans="1:18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</row>
    <row r="422" spans="1:18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</row>
    <row r="423" spans="1:18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</row>
    <row r="424" spans="1:18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</row>
    <row r="425" spans="1:18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</row>
    <row r="426" spans="1:18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</row>
    <row r="427" spans="1:18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</row>
    <row r="428" spans="1:18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</row>
    <row r="429" spans="1:18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</row>
    <row r="430" spans="1:18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</row>
    <row r="431" spans="1:18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</row>
    <row r="432" spans="1:18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</row>
    <row r="433" spans="1:18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</row>
    <row r="434" spans="1:18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</row>
    <row r="435" spans="1:18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</row>
    <row r="436" spans="1:18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</row>
    <row r="437" spans="1:18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</row>
    <row r="438" spans="1:18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</row>
    <row r="439" spans="1:18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</row>
    <row r="440" spans="1:18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</row>
    <row r="441" spans="1:18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</row>
    <row r="442" spans="1:18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</row>
    <row r="443" spans="1:18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</row>
    <row r="444" spans="1:18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</row>
    <row r="445" spans="1:18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</row>
    <row r="446" spans="1:18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</row>
    <row r="447" spans="1:18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</row>
    <row r="448" spans="1:18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</row>
    <row r="449" spans="1:18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</row>
    <row r="450" spans="1:18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</row>
    <row r="451" spans="1:18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</row>
    <row r="452" spans="1:18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</row>
    <row r="453" spans="1:18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</row>
    <row r="454" spans="1:18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</row>
    <row r="455" spans="1:18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</row>
    <row r="456" spans="1:18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</row>
    <row r="457" spans="1:18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</row>
    <row r="458" spans="1:18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</row>
    <row r="459" spans="1:18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</row>
    <row r="460" spans="1:18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</row>
    <row r="461" spans="1:18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</row>
    <row r="462" spans="1:18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</row>
    <row r="463" spans="1:18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</row>
    <row r="464" spans="1:18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</row>
    <row r="465" spans="1:18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</row>
    <row r="466" spans="1:18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</row>
    <row r="467" spans="1:18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</row>
    <row r="468" spans="1:18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</row>
    <row r="469" spans="1:18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</row>
    <row r="470" spans="1:18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</row>
    <row r="471" spans="1:18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</row>
    <row r="472" spans="1:18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</row>
    <row r="473" spans="1:18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</row>
    <row r="474" spans="1:18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</row>
    <row r="475" spans="1:18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</row>
    <row r="476" spans="1:18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</row>
    <row r="477" spans="1:18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</row>
    <row r="478" spans="1:18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</row>
    <row r="479" spans="1:18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</row>
    <row r="480" spans="1:18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</row>
    <row r="481" spans="1:18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</row>
    <row r="482" spans="1:18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</row>
    <row r="483" spans="1:18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</row>
    <row r="484" spans="1:18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</row>
    <row r="485" spans="1:18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</row>
    <row r="486" spans="1:18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</row>
    <row r="487" spans="1:18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</row>
    <row r="488" spans="1:18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</row>
    <row r="489" spans="1:18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</row>
    <row r="490" spans="1:18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</row>
    <row r="491" spans="1:18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</row>
    <row r="492" spans="1:18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</row>
    <row r="493" spans="1:18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</row>
    <row r="494" spans="1:18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</row>
    <row r="495" spans="1:18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</row>
    <row r="496" spans="1:18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</row>
    <row r="497" spans="1:18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</row>
    <row r="498" spans="1:18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</row>
    <row r="499" spans="1:18" x14ac:dyDescent="0.2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</row>
    <row r="500" spans="1:18" x14ac:dyDescent="0.2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</row>
    <row r="501" spans="1:18" x14ac:dyDescent="0.2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</row>
    <row r="502" spans="1:18" x14ac:dyDescent="0.2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</row>
    <row r="503" spans="1:18" x14ac:dyDescent="0.2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</row>
    <row r="504" spans="1:18" x14ac:dyDescent="0.2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</row>
    <row r="505" spans="1:18" x14ac:dyDescent="0.2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</row>
    <row r="506" spans="1:18" x14ac:dyDescent="0.2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</row>
    <row r="507" spans="1:18" x14ac:dyDescent="0.2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</row>
    <row r="508" spans="1:18" x14ac:dyDescent="0.2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</row>
    <row r="509" spans="1:18" x14ac:dyDescent="0.2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</row>
    <row r="510" spans="1:18" x14ac:dyDescent="0.2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</row>
    <row r="511" spans="1:18" x14ac:dyDescent="0.2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</row>
    <row r="512" spans="1:18" x14ac:dyDescent="0.2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</row>
    <row r="513" spans="1:18" x14ac:dyDescent="0.2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</row>
    <row r="514" spans="1:18" x14ac:dyDescent="0.2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</row>
    <row r="515" spans="1:18" x14ac:dyDescent="0.2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</row>
    <row r="516" spans="1:18" x14ac:dyDescent="0.2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</row>
    <row r="517" spans="1:18" x14ac:dyDescent="0.2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</row>
    <row r="518" spans="1:18" x14ac:dyDescent="0.2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</row>
    <row r="519" spans="1:18" x14ac:dyDescent="0.2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</row>
    <row r="520" spans="1:18" x14ac:dyDescent="0.2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</row>
    <row r="521" spans="1:18" x14ac:dyDescent="0.2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</row>
    <row r="522" spans="1:18" x14ac:dyDescent="0.2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</row>
    <row r="523" spans="1:18" x14ac:dyDescent="0.2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</row>
    <row r="524" spans="1:18" x14ac:dyDescent="0.2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</row>
    <row r="525" spans="1:18" x14ac:dyDescent="0.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</row>
    <row r="526" spans="1:18" x14ac:dyDescent="0.2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</row>
    <row r="527" spans="1:18" x14ac:dyDescent="0.2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</row>
    <row r="528" spans="1:18" x14ac:dyDescent="0.2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</row>
    <row r="529" spans="1:18" x14ac:dyDescent="0.2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</row>
    <row r="530" spans="1:18" x14ac:dyDescent="0.2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</row>
    <row r="531" spans="1:18" x14ac:dyDescent="0.2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</row>
    <row r="532" spans="1:18" x14ac:dyDescent="0.2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</row>
    <row r="533" spans="1:18" x14ac:dyDescent="0.2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</row>
    <row r="534" spans="1:18" x14ac:dyDescent="0.2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</row>
    <row r="535" spans="1:18" x14ac:dyDescent="0.2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</row>
    <row r="536" spans="1:18" x14ac:dyDescent="0.2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</row>
    <row r="537" spans="1:18" x14ac:dyDescent="0.2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</row>
    <row r="538" spans="1:18" x14ac:dyDescent="0.2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</row>
    <row r="539" spans="1:18" x14ac:dyDescent="0.2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</row>
    <row r="540" spans="1:18" x14ac:dyDescent="0.2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</row>
    <row r="541" spans="1:18" x14ac:dyDescent="0.2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</row>
    <row r="542" spans="1:18" x14ac:dyDescent="0.2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</row>
    <row r="543" spans="1:18" x14ac:dyDescent="0.2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</row>
    <row r="544" spans="1:18" x14ac:dyDescent="0.2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</row>
    <row r="545" spans="1:18" x14ac:dyDescent="0.2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</row>
    <row r="546" spans="1:18" x14ac:dyDescent="0.2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</row>
    <row r="547" spans="1:18" x14ac:dyDescent="0.2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</row>
    <row r="548" spans="1:18" x14ac:dyDescent="0.2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</row>
    <row r="549" spans="1:18" x14ac:dyDescent="0.2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</row>
    <row r="550" spans="1:18" x14ac:dyDescent="0.2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</row>
    <row r="551" spans="1:18" x14ac:dyDescent="0.2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</row>
    <row r="552" spans="1:18" x14ac:dyDescent="0.2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</row>
    <row r="553" spans="1:18" x14ac:dyDescent="0.2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</row>
    <row r="554" spans="1:18" x14ac:dyDescent="0.2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</row>
    <row r="555" spans="1:18" x14ac:dyDescent="0.2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</row>
    <row r="556" spans="1:18" x14ac:dyDescent="0.2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</row>
    <row r="557" spans="1:18" x14ac:dyDescent="0.2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</row>
    <row r="558" spans="1:18" x14ac:dyDescent="0.2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</row>
    <row r="559" spans="1:18" x14ac:dyDescent="0.2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</row>
    <row r="560" spans="1:18" x14ac:dyDescent="0.2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</row>
    <row r="561" spans="1:18" x14ac:dyDescent="0.2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</row>
    <row r="562" spans="1:18" x14ac:dyDescent="0.2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</row>
    <row r="563" spans="1:18" x14ac:dyDescent="0.2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</row>
    <row r="564" spans="1:18" x14ac:dyDescent="0.2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</row>
    <row r="565" spans="1:18" x14ac:dyDescent="0.2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</row>
    <row r="566" spans="1:18" x14ac:dyDescent="0.2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</row>
    <row r="567" spans="1:18" x14ac:dyDescent="0.2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</row>
    <row r="568" spans="1:18" x14ac:dyDescent="0.2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</row>
    <row r="569" spans="1:18" x14ac:dyDescent="0.2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</row>
    <row r="570" spans="1:18" x14ac:dyDescent="0.2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</row>
    <row r="571" spans="1:18" x14ac:dyDescent="0.2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</row>
    <row r="572" spans="1:18" x14ac:dyDescent="0.2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</row>
    <row r="573" spans="1:18" x14ac:dyDescent="0.2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</row>
    <row r="574" spans="1:18" x14ac:dyDescent="0.2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</row>
    <row r="575" spans="1:18" x14ac:dyDescent="0.2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</row>
    <row r="576" spans="1:18" x14ac:dyDescent="0.2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</row>
    <row r="577" spans="1:18" x14ac:dyDescent="0.2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</row>
    <row r="578" spans="1:18" x14ac:dyDescent="0.2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</row>
    <row r="579" spans="1:18" x14ac:dyDescent="0.2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</row>
    <row r="580" spans="1:18" x14ac:dyDescent="0.2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</row>
    <row r="581" spans="1:18" x14ac:dyDescent="0.2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</row>
    <row r="582" spans="1:18" x14ac:dyDescent="0.2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</row>
    <row r="583" spans="1:18" x14ac:dyDescent="0.2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</row>
    <row r="584" spans="1:18" x14ac:dyDescent="0.2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</row>
    <row r="585" spans="1:18" x14ac:dyDescent="0.2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</row>
    <row r="586" spans="1:18" x14ac:dyDescent="0.2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</row>
    <row r="587" spans="1:18" x14ac:dyDescent="0.2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</row>
    <row r="588" spans="1:18" x14ac:dyDescent="0.2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</row>
    <row r="589" spans="1:18" x14ac:dyDescent="0.2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</row>
    <row r="590" spans="1:18" x14ac:dyDescent="0.2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</row>
    <row r="591" spans="1:18" x14ac:dyDescent="0.2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</row>
    <row r="592" spans="1:18" x14ac:dyDescent="0.2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</row>
    <row r="593" spans="1:18" x14ac:dyDescent="0.2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</row>
    <row r="594" spans="1:18" x14ac:dyDescent="0.2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</row>
    <row r="595" spans="1:18" x14ac:dyDescent="0.2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</row>
    <row r="596" spans="1:18" x14ac:dyDescent="0.2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</row>
    <row r="597" spans="1:18" x14ac:dyDescent="0.2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</row>
    <row r="598" spans="1:18" x14ac:dyDescent="0.2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</row>
    <row r="599" spans="1:18" x14ac:dyDescent="0.2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</row>
    <row r="600" spans="1:18" x14ac:dyDescent="0.2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</row>
    <row r="601" spans="1:18" x14ac:dyDescent="0.2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</row>
    <row r="602" spans="1:18" x14ac:dyDescent="0.2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</row>
    <row r="603" spans="1:18" x14ac:dyDescent="0.2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</row>
    <row r="604" spans="1:18" x14ac:dyDescent="0.2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</row>
    <row r="605" spans="1:18" x14ac:dyDescent="0.2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</row>
    <row r="606" spans="1:18" x14ac:dyDescent="0.2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</row>
    <row r="607" spans="1:18" x14ac:dyDescent="0.2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</row>
    <row r="608" spans="1:18" x14ac:dyDescent="0.2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</row>
    <row r="609" spans="1:18" x14ac:dyDescent="0.2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</row>
    <row r="610" spans="1:18" x14ac:dyDescent="0.2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</row>
    <row r="611" spans="1:18" x14ac:dyDescent="0.2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</row>
    <row r="612" spans="1:18" x14ac:dyDescent="0.2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</row>
    <row r="613" spans="1:18" x14ac:dyDescent="0.2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</row>
    <row r="614" spans="1:18" x14ac:dyDescent="0.2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</row>
    <row r="615" spans="1:18" x14ac:dyDescent="0.2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</row>
    <row r="616" spans="1:18" x14ac:dyDescent="0.2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</row>
    <row r="617" spans="1:18" x14ac:dyDescent="0.2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</row>
    <row r="618" spans="1:18" x14ac:dyDescent="0.2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</row>
    <row r="619" spans="1:18" x14ac:dyDescent="0.2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</row>
    <row r="620" spans="1:18" x14ac:dyDescent="0.2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</row>
    <row r="621" spans="1:18" x14ac:dyDescent="0.2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</row>
    <row r="622" spans="1:18" x14ac:dyDescent="0.2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</row>
    <row r="623" spans="1:18" x14ac:dyDescent="0.2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</row>
    <row r="624" spans="1:18" x14ac:dyDescent="0.2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</row>
    <row r="625" spans="1:18" x14ac:dyDescent="0.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</row>
    <row r="626" spans="1:18" x14ac:dyDescent="0.2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</row>
    <row r="627" spans="1:18" x14ac:dyDescent="0.2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</row>
    <row r="628" spans="1:18" x14ac:dyDescent="0.2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</row>
    <row r="629" spans="1:18" x14ac:dyDescent="0.2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</row>
    <row r="630" spans="1:18" x14ac:dyDescent="0.2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</row>
    <row r="631" spans="1:18" x14ac:dyDescent="0.2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</row>
    <row r="632" spans="1:18" x14ac:dyDescent="0.2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</row>
    <row r="633" spans="1:18" x14ac:dyDescent="0.2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</row>
    <row r="634" spans="1:18" x14ac:dyDescent="0.2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</row>
    <row r="635" spans="1:18" x14ac:dyDescent="0.2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</row>
    <row r="636" spans="1:18" x14ac:dyDescent="0.2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</row>
    <row r="637" spans="1:18" x14ac:dyDescent="0.2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</row>
    <row r="638" spans="1:18" x14ac:dyDescent="0.2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</row>
    <row r="639" spans="1:18" x14ac:dyDescent="0.2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</row>
    <row r="640" spans="1:18" x14ac:dyDescent="0.2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</row>
    <row r="641" spans="1:18" x14ac:dyDescent="0.2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</row>
    <row r="642" spans="1:18" x14ac:dyDescent="0.2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</row>
    <row r="643" spans="1:18" x14ac:dyDescent="0.2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</row>
    <row r="644" spans="1:18" x14ac:dyDescent="0.2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</row>
    <row r="645" spans="1:18" x14ac:dyDescent="0.2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</row>
    <row r="646" spans="1:18" x14ac:dyDescent="0.2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</row>
    <row r="647" spans="1:18" x14ac:dyDescent="0.2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</row>
    <row r="648" spans="1:18" x14ac:dyDescent="0.2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</row>
    <row r="649" spans="1:18" x14ac:dyDescent="0.2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</row>
    <row r="650" spans="1:18" x14ac:dyDescent="0.2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</row>
    <row r="651" spans="1:18" x14ac:dyDescent="0.2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</row>
    <row r="652" spans="1:18" x14ac:dyDescent="0.2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</row>
    <row r="653" spans="1:18" x14ac:dyDescent="0.2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</row>
    <row r="654" spans="1:18" x14ac:dyDescent="0.2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</row>
    <row r="655" spans="1:18" x14ac:dyDescent="0.2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</row>
    <row r="656" spans="1:18" x14ac:dyDescent="0.2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</row>
    <row r="657" spans="1:18" x14ac:dyDescent="0.2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</row>
    <row r="658" spans="1:18" x14ac:dyDescent="0.2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</row>
    <row r="659" spans="1:18" x14ac:dyDescent="0.2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</row>
    <row r="660" spans="1:18" x14ac:dyDescent="0.2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</row>
    <row r="661" spans="1:18" x14ac:dyDescent="0.2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</row>
  </sheetData>
  <mergeCells count="1">
    <mergeCell ref="A1:H1"/>
  </mergeCells>
  <pageMargins left="0.47244094488188981" right="0.27559055118110237" top="0.59055118110236227" bottom="0.70866141732283472" header="0.19685039370078741" footer="0.78740157480314965"/>
  <pageSetup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="110" zoomScaleNormal="110" workbookViewId="0">
      <pane xSplit="1" ySplit="1" topLeftCell="B23" activePane="bottomRight" state="frozenSplit"/>
      <selection activeCell="G70" sqref="G70"/>
      <selection pane="topRight" activeCell="G70" sqref="G70"/>
      <selection pane="bottomLeft" activeCell="G70" sqref="G70"/>
      <selection pane="bottomRight" activeCell="G37" sqref="G37"/>
    </sheetView>
  </sheetViews>
  <sheetFormatPr baseColWidth="10" defaultRowHeight="15" x14ac:dyDescent="0.25"/>
  <cols>
    <col min="1" max="1" width="21.7109375" style="260" customWidth="1"/>
    <col min="2" max="2" width="14.28515625" style="4" customWidth="1"/>
    <col min="3" max="4" width="13.28515625" style="4" customWidth="1"/>
    <col min="5" max="5" width="13" style="4" customWidth="1"/>
    <col min="6" max="6" width="14.28515625" style="4" customWidth="1"/>
  </cols>
  <sheetData>
    <row r="1" spans="1:6" s="2" customFormat="1" ht="15.75" thickBot="1" x14ac:dyDescent="0.3">
      <c r="A1" s="17" t="s">
        <v>137</v>
      </c>
      <c r="B1" s="18" t="s">
        <v>9</v>
      </c>
      <c r="C1" s="18" t="s">
        <v>10</v>
      </c>
      <c r="D1" s="18" t="s">
        <v>11</v>
      </c>
      <c r="E1" s="18" t="s">
        <v>12</v>
      </c>
      <c r="F1" s="19" t="s">
        <v>2</v>
      </c>
    </row>
    <row r="2" spans="1:6" s="101" customFormat="1" x14ac:dyDescent="0.25">
      <c r="A2" s="188" t="s">
        <v>179</v>
      </c>
      <c r="B2" s="189">
        <v>0</v>
      </c>
      <c r="C2" s="189">
        <v>5599.5</v>
      </c>
      <c r="D2" s="189">
        <v>0</v>
      </c>
      <c r="E2" s="189">
        <v>0</v>
      </c>
      <c r="F2" s="190">
        <f>ROUND(SUM(B2:E2),5)</f>
        <v>5599.5</v>
      </c>
    </row>
    <row r="3" spans="1:6" s="101" customFormat="1" x14ac:dyDescent="0.25">
      <c r="A3" s="12" t="s">
        <v>183</v>
      </c>
      <c r="B3" s="181">
        <v>0</v>
      </c>
      <c r="C3" s="181">
        <v>7555.08</v>
      </c>
      <c r="D3" s="181">
        <v>0</v>
      </c>
      <c r="E3" s="181">
        <v>0</v>
      </c>
      <c r="F3" s="182">
        <f>ROUND(SUM(B3:E3),5)</f>
        <v>7555.08</v>
      </c>
    </row>
    <row r="4" spans="1:6" s="101" customFormat="1" x14ac:dyDescent="0.25">
      <c r="A4" s="12" t="s">
        <v>192</v>
      </c>
      <c r="B4" s="181">
        <v>36216.01</v>
      </c>
      <c r="C4" s="181">
        <v>0</v>
      </c>
      <c r="D4" s="181">
        <v>0</v>
      </c>
      <c r="E4" s="181">
        <v>8901.7999999999993</v>
      </c>
      <c r="F4" s="182">
        <f>ROUND(SUM(B4:E4),5)</f>
        <v>45117.81</v>
      </c>
    </row>
    <row r="5" spans="1:6" s="101" customFormat="1" x14ac:dyDescent="0.25">
      <c r="A5" s="12" t="s">
        <v>193</v>
      </c>
      <c r="B5" s="181">
        <v>123698.89</v>
      </c>
      <c r="C5" s="181">
        <v>0.1</v>
      </c>
      <c r="D5" s="181">
        <v>0</v>
      </c>
      <c r="E5" s="181">
        <v>9325.9500000000007</v>
      </c>
      <c r="F5" s="182">
        <f>ROUND(SUM(B5:E5),5)</f>
        <v>133024.94</v>
      </c>
    </row>
    <row r="6" spans="1:6" s="101" customFormat="1" x14ac:dyDescent="0.25">
      <c r="A6" s="12" t="s">
        <v>244</v>
      </c>
      <c r="B6" s="181">
        <v>249603.92</v>
      </c>
      <c r="C6" s="181">
        <v>0</v>
      </c>
      <c r="D6" s="181">
        <v>0</v>
      </c>
      <c r="E6" s="181">
        <v>0</v>
      </c>
      <c r="F6" s="182">
        <f>ROUND(SUM(B6:E6),5)</f>
        <v>249603.92</v>
      </c>
    </row>
    <row r="7" spans="1:6" s="101" customFormat="1" x14ac:dyDescent="0.25">
      <c r="A7" s="12" t="s">
        <v>187</v>
      </c>
      <c r="B7" s="181">
        <v>55361.74</v>
      </c>
      <c r="C7" s="181">
        <v>242896</v>
      </c>
      <c r="D7" s="181">
        <v>0</v>
      </c>
      <c r="E7" s="181">
        <v>0</v>
      </c>
      <c r="F7" s="182">
        <f>ROUND(SUM(B7:E7),5)</f>
        <v>298257.74</v>
      </c>
    </row>
    <row r="8" spans="1:6" s="101" customFormat="1" x14ac:dyDescent="0.25">
      <c r="A8" s="12" t="s">
        <v>198</v>
      </c>
      <c r="B8" s="181">
        <v>348482.2</v>
      </c>
      <c r="C8" s="181">
        <v>0</v>
      </c>
      <c r="D8" s="181">
        <v>0</v>
      </c>
      <c r="E8" s="181">
        <v>0</v>
      </c>
      <c r="F8" s="182">
        <f>ROUND(SUM(B8:E8),5)</f>
        <v>348482.2</v>
      </c>
    </row>
    <row r="9" spans="1:6" s="101" customFormat="1" x14ac:dyDescent="0.25">
      <c r="A9" s="12" t="s">
        <v>240</v>
      </c>
      <c r="B9" s="181">
        <v>349811.94</v>
      </c>
      <c r="C9" s="181">
        <v>0</v>
      </c>
      <c r="D9" s="181">
        <v>0</v>
      </c>
      <c r="E9" s="181">
        <v>0</v>
      </c>
      <c r="F9" s="182">
        <f>ROUND(SUM(B9:E9),5)</f>
        <v>349811.94</v>
      </c>
    </row>
    <row r="10" spans="1:6" s="101" customFormat="1" x14ac:dyDescent="0.25">
      <c r="A10" s="12" t="s">
        <v>239</v>
      </c>
      <c r="B10" s="181">
        <v>370311.13</v>
      </c>
      <c r="C10" s="181">
        <f>305645.51-23618.48</f>
        <v>282027.03000000003</v>
      </c>
      <c r="D10" s="181">
        <v>0</v>
      </c>
      <c r="E10" s="181">
        <v>0</v>
      </c>
      <c r="F10" s="182">
        <f>ROUND(SUM(B10:E10),5)</f>
        <v>652338.16</v>
      </c>
    </row>
    <row r="11" spans="1:6" s="101" customFormat="1" x14ac:dyDescent="0.25">
      <c r="A11" s="12" t="s">
        <v>243</v>
      </c>
      <c r="B11" s="181">
        <v>376629.8</v>
      </c>
      <c r="C11" s="181">
        <v>371127.95</v>
      </c>
      <c r="D11" s="181">
        <v>316924.56</v>
      </c>
      <c r="E11" s="181">
        <v>0</v>
      </c>
      <c r="F11" s="182">
        <f>ROUND(SUM(B11:E11),5)</f>
        <v>1064682.31</v>
      </c>
    </row>
    <row r="12" spans="1:6" s="101" customFormat="1" ht="15.75" thickBot="1" x14ac:dyDescent="0.3">
      <c r="A12" s="207" t="s">
        <v>197</v>
      </c>
      <c r="B12" s="183">
        <v>434933.5</v>
      </c>
      <c r="C12" s="183">
        <v>664949.29</v>
      </c>
      <c r="D12" s="183">
        <v>342391</v>
      </c>
      <c r="E12" s="183">
        <v>1895794.29</v>
      </c>
      <c r="F12" s="185">
        <f>ROUND(SUM(B12:E12),5)</f>
        <v>3338068.08</v>
      </c>
    </row>
    <row r="13" spans="1:6" ht="15.75" thickBot="1" x14ac:dyDescent="0.3">
      <c r="A13" s="17" t="s">
        <v>99</v>
      </c>
      <c r="B13" s="120">
        <f>SUM(B2:B12)</f>
        <v>2345049.13</v>
      </c>
      <c r="C13" s="120">
        <f>SUM(C2:C12)</f>
        <v>1574154.95</v>
      </c>
      <c r="D13" s="120">
        <f>SUM(D2:D12)</f>
        <v>659315.56000000006</v>
      </c>
      <c r="E13" s="120">
        <f>SUM(E2:E12)</f>
        <v>1914022.04</v>
      </c>
      <c r="F13" s="177">
        <f>SUM(F2:F12)</f>
        <v>6492541.6799999997</v>
      </c>
    </row>
    <row r="14" spans="1:6" ht="15.75" thickBot="1" x14ac:dyDescent="0.3">
      <c r="A14" s="5" t="s">
        <v>136</v>
      </c>
      <c r="B14" s="104"/>
      <c r="C14" s="104"/>
      <c r="D14" s="104"/>
      <c r="E14" s="104"/>
      <c r="F14" s="107"/>
    </row>
    <row r="15" spans="1:6" x14ac:dyDescent="0.25">
      <c r="A15" s="188" t="s">
        <v>671</v>
      </c>
      <c r="B15" s="189">
        <v>-1168683</v>
      </c>
      <c r="C15" s="189">
        <v>0</v>
      </c>
      <c r="D15" s="189">
        <v>0</v>
      </c>
      <c r="E15" s="189">
        <v>-1232189.8</v>
      </c>
      <c r="F15" s="190">
        <f>ROUND(SUM(B15:E15),5)</f>
        <v>-2400872.7999999998</v>
      </c>
    </row>
    <row r="16" spans="1:6" s="101" customFormat="1" x14ac:dyDescent="0.25">
      <c r="A16" s="12" t="s">
        <v>195</v>
      </c>
      <c r="B16" s="181">
        <v>-513642</v>
      </c>
      <c r="C16" s="181">
        <v>-60.04</v>
      </c>
      <c r="D16" s="181">
        <v>0</v>
      </c>
      <c r="E16" s="181">
        <v>0</v>
      </c>
      <c r="F16" s="182">
        <f>ROUND(SUM(B16:E16),5)</f>
        <v>-513702.04</v>
      </c>
    </row>
    <row r="17" spans="1:6" s="101" customFormat="1" x14ac:dyDescent="0.25">
      <c r="A17" s="12" t="s">
        <v>180</v>
      </c>
      <c r="B17" s="181">
        <v>-369822</v>
      </c>
      <c r="C17" s="181">
        <v>0</v>
      </c>
      <c r="D17" s="181">
        <v>0</v>
      </c>
      <c r="E17" s="181">
        <v>0</v>
      </c>
      <c r="F17" s="182">
        <f>ROUND(SUM(B17:E17),5)</f>
        <v>-369822</v>
      </c>
    </row>
    <row r="18" spans="1:6" s="101" customFormat="1" x14ac:dyDescent="0.25">
      <c r="A18" s="12" t="s">
        <v>181</v>
      </c>
      <c r="B18" s="181">
        <v>-363699.51</v>
      </c>
      <c r="C18" s="181">
        <v>-6122.49</v>
      </c>
      <c r="D18" s="181">
        <v>0</v>
      </c>
      <c r="E18" s="181">
        <v>0</v>
      </c>
      <c r="F18" s="182">
        <f>ROUND(SUM(B18:E18),5)</f>
        <v>-369822</v>
      </c>
    </row>
    <row r="19" spans="1:6" s="101" customFormat="1" x14ac:dyDescent="0.25">
      <c r="A19" s="12" t="s">
        <v>194</v>
      </c>
      <c r="B19" s="181">
        <v>-338266</v>
      </c>
      <c r="C19" s="181">
        <v>0</v>
      </c>
      <c r="D19" s="181">
        <v>0</v>
      </c>
      <c r="E19" s="181">
        <v>-1179.32</v>
      </c>
      <c r="F19" s="182">
        <f>ROUND(SUM(B19:E19),5)</f>
        <v>-339445.32</v>
      </c>
    </row>
    <row r="20" spans="1:6" s="101" customFormat="1" x14ac:dyDescent="0.25">
      <c r="A20" s="12" t="s">
        <v>190</v>
      </c>
      <c r="B20" s="181">
        <v>-100674</v>
      </c>
      <c r="C20" s="181">
        <v>0</v>
      </c>
      <c r="D20" s="181">
        <v>-5087.45</v>
      </c>
      <c r="E20" s="181">
        <v>0</v>
      </c>
      <c r="F20" s="182">
        <f>ROUND(SUM(B20:E20),5)</f>
        <v>-105761.45</v>
      </c>
    </row>
    <row r="21" spans="1:6" s="101" customFormat="1" x14ac:dyDescent="0.25">
      <c r="A21" s="12" t="s">
        <v>186</v>
      </c>
      <c r="B21" s="181">
        <v>-50471.63</v>
      </c>
      <c r="C21" s="181">
        <v>0</v>
      </c>
      <c r="D21" s="181">
        <v>0</v>
      </c>
      <c r="E21" s="181">
        <v>5941.79</v>
      </c>
      <c r="F21" s="182">
        <f>ROUND(SUM(B21:E21),5)</f>
        <v>-44529.84</v>
      </c>
    </row>
    <row r="22" spans="1:6" s="101" customFormat="1" x14ac:dyDescent="0.25">
      <c r="A22" s="12" t="s">
        <v>191</v>
      </c>
      <c r="B22" s="181">
        <v>-12000</v>
      </c>
      <c r="C22" s="181">
        <v>0</v>
      </c>
      <c r="D22" s="181">
        <v>0</v>
      </c>
      <c r="E22" s="181">
        <v>0</v>
      </c>
      <c r="F22" s="182">
        <f>ROUND(SUM(B22:E22),5)</f>
        <v>-12000</v>
      </c>
    </row>
    <row r="23" spans="1:6" s="101" customFormat="1" x14ac:dyDescent="0.25">
      <c r="A23" s="12" t="s">
        <v>670</v>
      </c>
      <c r="B23" s="181">
        <v>0</v>
      </c>
      <c r="C23" s="181">
        <v>0</v>
      </c>
      <c r="D23" s="181">
        <v>0</v>
      </c>
      <c r="E23" s="181">
        <v>-286.11</v>
      </c>
      <c r="F23" s="182">
        <f>ROUND(SUM(B23:E23),5)</f>
        <v>-286.11</v>
      </c>
    </row>
    <row r="24" spans="1:6" s="101" customFormat="1" x14ac:dyDescent="0.25">
      <c r="A24" s="12" t="s">
        <v>669</v>
      </c>
      <c r="B24" s="181">
        <v>0</v>
      </c>
      <c r="C24" s="181">
        <v>0</v>
      </c>
      <c r="D24" s="181">
        <v>-250</v>
      </c>
      <c r="E24" s="181">
        <v>0</v>
      </c>
      <c r="F24" s="182">
        <f>ROUND(SUM(B24:E24),5)</f>
        <v>-250</v>
      </c>
    </row>
    <row r="25" spans="1:6" s="101" customFormat="1" ht="15.75" thickBot="1" x14ac:dyDescent="0.3">
      <c r="A25" s="207" t="s">
        <v>184</v>
      </c>
      <c r="B25" s="183">
        <v>0</v>
      </c>
      <c r="C25" s="183">
        <v>0</v>
      </c>
      <c r="D25" s="183">
        <v>0</v>
      </c>
      <c r="E25" s="183">
        <v>-0.6</v>
      </c>
      <c r="F25" s="185">
        <f>ROUND(SUM(B25:E25),5)</f>
        <v>-0.6</v>
      </c>
    </row>
    <row r="26" spans="1:6" ht="15.75" thickBot="1" x14ac:dyDescent="0.3">
      <c r="A26" s="17" t="s">
        <v>2</v>
      </c>
      <c r="B26" s="120">
        <f>SUM(B15:B25)</f>
        <v>-2917258.1399999997</v>
      </c>
      <c r="C26" s="120">
        <f>SUM(C15:C25)</f>
        <v>-6182.53</v>
      </c>
      <c r="D26" s="120">
        <f>SUM(D15:D25)</f>
        <v>-5337.45</v>
      </c>
      <c r="E26" s="120">
        <f>SUM(E15:E25)</f>
        <v>-1227714.0400000003</v>
      </c>
      <c r="F26" s="177">
        <f>SUM(F15:F25)</f>
        <v>-4156492.1599999997</v>
      </c>
    </row>
    <row r="27" spans="1:6" ht="15.75" thickBot="1" x14ac:dyDescent="0.3">
      <c r="A27" s="256"/>
      <c r="B27" s="181"/>
      <c r="C27" s="181"/>
      <c r="D27" s="181"/>
      <c r="E27" s="181"/>
      <c r="F27" s="182"/>
    </row>
    <row r="28" spans="1:6" s="101" customFormat="1" ht="15.75" thickBot="1" x14ac:dyDescent="0.3">
      <c r="A28" s="267" t="s">
        <v>199</v>
      </c>
      <c r="B28" s="268"/>
      <c r="C28" s="268"/>
      <c r="D28" s="268"/>
      <c r="E28" s="268">
        <v>-207208</v>
      </c>
      <c r="F28" s="269">
        <f>SUM(B28:E28)</f>
        <v>-207208</v>
      </c>
    </row>
    <row r="29" spans="1:6" ht="15.75" thickBot="1" x14ac:dyDescent="0.3">
      <c r="A29" s="257" t="s">
        <v>170</v>
      </c>
      <c r="B29" s="121"/>
      <c r="C29" s="121" t="s">
        <v>4</v>
      </c>
      <c r="D29" s="121" t="s">
        <v>4</v>
      </c>
      <c r="E29" s="121" t="s">
        <v>4</v>
      </c>
      <c r="F29" s="169">
        <f>+F13+F26+F28</f>
        <v>2128841.52</v>
      </c>
    </row>
    <row r="30" spans="1:6" x14ac:dyDescent="0.25">
      <c r="A30" s="258"/>
      <c r="B30" s="251"/>
      <c r="C30" s="251"/>
      <c r="D30" s="251"/>
      <c r="E30" s="251"/>
      <c r="F30" s="252"/>
    </row>
    <row r="31" spans="1:6" x14ac:dyDescent="0.25">
      <c r="A31" s="258"/>
      <c r="B31" s="251"/>
      <c r="C31" s="251"/>
      <c r="D31" s="251"/>
      <c r="E31" s="251"/>
      <c r="F31" s="209" t="s">
        <v>4</v>
      </c>
    </row>
    <row r="32" spans="1:6" x14ac:dyDescent="0.25">
      <c r="A32" s="258"/>
      <c r="B32" s="251"/>
      <c r="C32" s="251"/>
      <c r="D32" s="251"/>
      <c r="E32" s="251"/>
      <c r="F32" s="253" t="s">
        <v>4</v>
      </c>
    </row>
    <row r="33" spans="1:6" ht="15.75" thickBot="1" x14ac:dyDescent="0.3">
      <c r="A33" s="259"/>
      <c r="B33" s="254"/>
      <c r="C33" s="254"/>
      <c r="D33" s="254"/>
      <c r="E33" s="254"/>
      <c r="F33" s="255" t="s">
        <v>4</v>
      </c>
    </row>
    <row r="35" spans="1:6" x14ac:dyDescent="0.25">
      <c r="F35" s="4" t="s">
        <v>4</v>
      </c>
    </row>
    <row r="36" spans="1:6" x14ac:dyDescent="0.25">
      <c r="F36" s="305" t="s">
        <v>4</v>
      </c>
    </row>
    <row r="47" spans="1:6" x14ac:dyDescent="0.25">
      <c r="A47" s="261"/>
      <c r="B47" s="98"/>
      <c r="C47" s="98"/>
      <c r="D47" s="98"/>
      <c r="E47" s="98"/>
      <c r="F47" s="98"/>
    </row>
    <row r="48" spans="1:6" x14ac:dyDescent="0.25">
      <c r="A48" s="261"/>
      <c r="B48" s="98"/>
      <c r="C48" s="98"/>
      <c r="D48" s="98"/>
      <c r="E48" s="98"/>
      <c r="F48" s="98"/>
    </row>
    <row r="49" spans="1:6" x14ac:dyDescent="0.25">
      <c r="A49" s="261"/>
      <c r="B49" s="98"/>
      <c r="C49" s="98"/>
      <c r="D49" s="98"/>
      <c r="E49" s="98"/>
      <c r="F49" s="98"/>
    </row>
    <row r="50" spans="1:6" x14ac:dyDescent="0.25">
      <c r="A50" s="261"/>
      <c r="B50" s="98"/>
      <c r="C50" s="98"/>
      <c r="D50" s="98"/>
      <c r="E50" s="98"/>
      <c r="F50" s="98"/>
    </row>
    <row r="51" spans="1:6" x14ac:dyDescent="0.25">
      <c r="A51" s="261"/>
      <c r="B51" s="98"/>
      <c r="C51" s="98"/>
      <c r="D51" s="98"/>
      <c r="E51" s="98"/>
      <c r="F51" s="98"/>
    </row>
    <row r="52" spans="1:6" x14ac:dyDescent="0.25">
      <c r="A52" s="261"/>
      <c r="B52" s="98"/>
      <c r="C52" s="98"/>
      <c r="D52" s="98"/>
      <c r="E52" s="98"/>
      <c r="F52" s="98"/>
    </row>
    <row r="53" spans="1:6" x14ac:dyDescent="0.25">
      <c r="A53" s="261"/>
      <c r="B53" s="98"/>
      <c r="C53" s="98"/>
      <c r="D53" s="98"/>
      <c r="E53" s="98"/>
      <c r="F53" s="98"/>
    </row>
    <row r="54" spans="1:6" x14ac:dyDescent="0.25">
      <c r="A54" s="261"/>
      <c r="B54" s="98"/>
      <c r="C54" s="98"/>
      <c r="D54" s="98"/>
      <c r="E54" s="98"/>
      <c r="F54" s="98"/>
    </row>
    <row r="55" spans="1:6" x14ac:dyDescent="0.25">
      <c r="A55" s="261"/>
      <c r="B55" s="98"/>
      <c r="C55" s="98"/>
      <c r="D55" s="98"/>
      <c r="E55" s="98"/>
      <c r="F55" s="98"/>
    </row>
    <row r="56" spans="1:6" x14ac:dyDescent="0.25">
      <c r="A56" s="261"/>
      <c r="B56" s="98"/>
      <c r="C56" s="98"/>
      <c r="D56" s="98"/>
      <c r="E56" s="98"/>
      <c r="F56" s="98"/>
    </row>
    <row r="57" spans="1:6" x14ac:dyDescent="0.25">
      <c r="A57" s="261"/>
      <c r="B57" s="98"/>
      <c r="C57" s="98"/>
      <c r="D57" s="98"/>
      <c r="E57" s="98"/>
      <c r="F57" s="98"/>
    </row>
    <row r="58" spans="1:6" x14ac:dyDescent="0.25">
      <c r="A58" s="261"/>
      <c r="B58" s="98"/>
      <c r="C58" s="98"/>
      <c r="D58" s="98"/>
      <c r="E58" s="98"/>
      <c r="F58" s="98"/>
    </row>
    <row r="59" spans="1:6" x14ac:dyDescent="0.25">
      <c r="A59" s="261"/>
      <c r="B59" s="98"/>
      <c r="C59" s="98"/>
      <c r="D59" s="98"/>
      <c r="E59" s="98"/>
      <c r="F59" s="98"/>
    </row>
    <row r="60" spans="1:6" x14ac:dyDescent="0.25">
      <c r="A60" s="261"/>
      <c r="B60" s="98"/>
      <c r="C60" s="98"/>
      <c r="D60" s="98"/>
      <c r="E60" s="98"/>
      <c r="F60" s="98"/>
    </row>
    <row r="61" spans="1:6" x14ac:dyDescent="0.25">
      <c r="A61" s="261"/>
      <c r="B61" s="98"/>
      <c r="C61" s="98"/>
      <c r="D61" s="98"/>
      <c r="E61" s="98"/>
      <c r="F61" s="98"/>
    </row>
    <row r="62" spans="1:6" x14ac:dyDescent="0.25">
      <c r="A62" s="261"/>
      <c r="B62" s="98"/>
      <c r="C62" s="98"/>
      <c r="D62" s="98"/>
      <c r="E62" s="98"/>
      <c r="F62" s="98"/>
    </row>
    <row r="63" spans="1:6" x14ac:dyDescent="0.25">
      <c r="A63" s="261"/>
      <c r="B63" s="98"/>
      <c r="C63" s="98"/>
      <c r="D63" s="98"/>
      <c r="E63" s="98"/>
      <c r="F63" s="98"/>
    </row>
  </sheetData>
  <pageMargins left="0.74803149606299213" right="0.19685039370078741" top="1.6929133858267718" bottom="0.9055118110236221" header="0.86614173228346458" footer="0.15748031496062992"/>
  <pageSetup orientation="portrait" r:id="rId1"/>
  <headerFooter>
    <oddHeader>&amp;C&amp;"Arial,Negrita"&amp;12 CONDOMINIO RESIDENCIAL VERTICAL BOHEMIA COUNTRY
&amp;14 Detalle Cuentas Por Cobrar (Expresado en Colones)
Julio 31  de  2019</oddHeader>
    <oddFooter>&amp;R&amp;"Arial,Negrita"&amp;8 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topLeftCell="A49" workbookViewId="0">
      <pane xSplit="7" topLeftCell="H1" activePane="topRight" state="frozen"/>
      <selection pane="topRight" activeCell="O57" sqref="O57"/>
    </sheetView>
  </sheetViews>
  <sheetFormatPr baseColWidth="10" defaultColWidth="11.42578125" defaultRowHeight="15" x14ac:dyDescent="0.25"/>
  <cols>
    <col min="1" max="1" width="2.7109375" style="3" customWidth="1"/>
    <col min="2" max="2" width="2.5703125" style="3" customWidth="1"/>
    <col min="3" max="3" width="2.28515625" style="3" customWidth="1"/>
    <col min="4" max="4" width="2" style="3" customWidth="1"/>
    <col min="5" max="5" width="2.42578125" style="3" customWidth="1"/>
    <col min="6" max="6" width="2" style="3" customWidth="1"/>
    <col min="7" max="7" width="27.28515625" style="3" customWidth="1"/>
    <col min="8" max="8" width="11.7109375" style="4" customWidth="1"/>
    <col min="9" max="9" width="12.7109375" style="4" customWidth="1"/>
    <col min="10" max="10" width="15.42578125" style="4" customWidth="1"/>
    <col min="11" max="11" width="13.5703125" style="4" customWidth="1"/>
    <col min="12" max="14" width="13" style="4" customWidth="1"/>
    <col min="15" max="15" width="15" style="4" customWidth="1"/>
    <col min="16" max="16384" width="11.42578125" style="101"/>
  </cols>
  <sheetData>
    <row r="1" spans="1:15" s="2" customFormat="1" ht="15.75" thickBot="1" x14ac:dyDescent="0.3">
      <c r="A1" s="147"/>
      <c r="B1" s="148"/>
      <c r="C1" s="148"/>
      <c r="D1" s="148"/>
      <c r="E1" s="148"/>
      <c r="F1" s="148"/>
      <c r="G1" s="148"/>
      <c r="H1" s="148" t="s">
        <v>148</v>
      </c>
      <c r="I1" s="148" t="s">
        <v>167</v>
      </c>
      <c r="J1" s="148" t="s">
        <v>169</v>
      </c>
      <c r="K1" s="148" t="s">
        <v>175</v>
      </c>
      <c r="L1" s="148" t="s">
        <v>178</v>
      </c>
      <c r="M1" s="148" t="s">
        <v>245</v>
      </c>
      <c r="N1" s="148" t="s">
        <v>560</v>
      </c>
      <c r="O1" s="149" t="s">
        <v>2</v>
      </c>
    </row>
    <row r="2" spans="1:15" ht="15.75" thickTop="1" x14ac:dyDescent="0.25">
      <c r="A2" s="12"/>
      <c r="B2" s="13"/>
      <c r="C2" s="13"/>
      <c r="D2" s="13" t="s">
        <v>93</v>
      </c>
      <c r="E2" s="13"/>
      <c r="F2" s="13"/>
      <c r="G2" s="13"/>
      <c r="H2" s="181"/>
      <c r="I2" s="181"/>
      <c r="J2" s="181"/>
      <c r="K2" s="181"/>
      <c r="L2" s="181"/>
      <c r="M2" s="181"/>
      <c r="N2" s="181"/>
      <c r="O2" s="182"/>
    </row>
    <row r="3" spans="1:15" x14ac:dyDescent="0.25">
      <c r="A3" s="12"/>
      <c r="B3" s="13"/>
      <c r="C3" s="13"/>
      <c r="D3" s="13"/>
      <c r="E3" s="13" t="s">
        <v>57</v>
      </c>
      <c r="F3" s="13"/>
      <c r="G3" s="13"/>
      <c r="H3" s="181"/>
      <c r="I3" s="181"/>
      <c r="J3" s="181"/>
      <c r="K3" s="181"/>
      <c r="L3" s="181"/>
      <c r="M3" s="181"/>
      <c r="N3" s="181"/>
      <c r="O3" s="182"/>
    </row>
    <row r="4" spans="1:15" ht="15.75" thickBot="1" x14ac:dyDescent="0.3">
      <c r="A4" s="12"/>
      <c r="B4" s="13"/>
      <c r="C4" s="13"/>
      <c r="D4" s="13"/>
      <c r="E4" s="13"/>
      <c r="F4" s="13" t="s">
        <v>58</v>
      </c>
      <c r="G4" s="13"/>
      <c r="H4" s="181">
        <v>6590195.4100000001</v>
      </c>
      <c r="I4" s="181">
        <v>6590195.4100000001</v>
      </c>
      <c r="J4" s="181">
        <v>7397616</v>
      </c>
      <c r="K4" s="181">
        <v>7397616</v>
      </c>
      <c r="L4" s="181">
        <v>7397616</v>
      </c>
      <c r="M4" s="181">
        <v>7397616</v>
      </c>
      <c r="N4" s="181">
        <v>7397616</v>
      </c>
      <c r="O4" s="182">
        <f>SUM(H4:N4)</f>
        <v>50168470.82</v>
      </c>
    </row>
    <row r="5" spans="1:15" ht="15.75" thickBot="1" x14ac:dyDescent="0.3">
      <c r="A5" s="7"/>
      <c r="B5" s="8"/>
      <c r="C5" s="8"/>
      <c r="D5" s="8"/>
      <c r="E5" s="8" t="s">
        <v>59</v>
      </c>
      <c r="F5" s="8"/>
      <c r="G5" s="8"/>
      <c r="H5" s="9">
        <f t="shared" ref="H5" si="0">+H4</f>
        <v>6590195.4100000001</v>
      </c>
      <c r="I5" s="9">
        <f t="shared" ref="I5:J5" si="1">+I4</f>
        <v>6590195.4100000001</v>
      </c>
      <c r="J5" s="9">
        <f t="shared" si="1"/>
        <v>7397616</v>
      </c>
      <c r="K5" s="9">
        <f t="shared" ref="K5" si="2">+K4</f>
        <v>7397616</v>
      </c>
      <c r="L5" s="9">
        <v>7397616</v>
      </c>
      <c r="M5" s="9">
        <f t="shared" ref="M5:N5" si="3">+M4</f>
        <v>7397616</v>
      </c>
      <c r="N5" s="9">
        <f t="shared" si="3"/>
        <v>7397616</v>
      </c>
      <c r="O5" s="178">
        <f>+O4</f>
        <v>50168470.82</v>
      </c>
    </row>
    <row r="6" spans="1:15" ht="17.25" customHeight="1" x14ac:dyDescent="0.25">
      <c r="A6" s="12"/>
      <c r="B6" s="13"/>
      <c r="C6" s="13"/>
      <c r="D6" s="13" t="s">
        <v>94</v>
      </c>
      <c r="E6" s="13"/>
      <c r="F6" s="13"/>
      <c r="G6" s="13"/>
      <c r="H6" s="181"/>
      <c r="I6" s="181"/>
      <c r="J6" s="181"/>
      <c r="K6" s="181"/>
      <c r="L6" s="181"/>
      <c r="M6" s="181"/>
      <c r="N6" s="181"/>
      <c r="O6" s="182"/>
    </row>
    <row r="7" spans="1:15" x14ac:dyDescent="0.25">
      <c r="A7" s="12"/>
      <c r="B7" s="13"/>
      <c r="C7" s="13"/>
      <c r="D7" s="13"/>
      <c r="E7" s="13" t="s">
        <v>60</v>
      </c>
      <c r="F7" s="13"/>
      <c r="G7" s="13"/>
      <c r="H7" s="181"/>
      <c r="I7" s="181"/>
      <c r="J7" s="181"/>
      <c r="K7" s="181"/>
      <c r="L7" s="181"/>
      <c r="M7" s="181"/>
      <c r="N7" s="181"/>
      <c r="O7" s="182"/>
    </row>
    <row r="8" spans="1:15" x14ac:dyDescent="0.25">
      <c r="A8" s="12"/>
      <c r="B8" s="13"/>
      <c r="C8" s="13"/>
      <c r="D8" s="13"/>
      <c r="E8" s="13"/>
      <c r="F8" s="13" t="s">
        <v>61</v>
      </c>
      <c r="G8" s="13"/>
      <c r="H8" s="181">
        <v>2213640</v>
      </c>
      <c r="I8" s="181">
        <v>2213640</v>
      </c>
      <c r="J8" s="181">
        <v>2213640</v>
      </c>
      <c r="K8" s="181">
        <v>2213640</v>
      </c>
      <c r="L8" s="181">
        <v>2213640</v>
      </c>
      <c r="M8" s="181">
        <v>2213640</v>
      </c>
      <c r="N8" s="181">
        <v>2501413.2000000002</v>
      </c>
      <c r="O8" s="182">
        <f>SUM(H8:N8)</f>
        <v>15783253.199999999</v>
      </c>
    </row>
    <row r="9" spans="1:15" x14ac:dyDescent="0.25">
      <c r="A9" s="12"/>
      <c r="B9" s="13"/>
      <c r="C9" s="13"/>
      <c r="D9" s="13"/>
      <c r="E9" s="13"/>
      <c r="F9" s="13" t="s">
        <v>62</v>
      </c>
      <c r="G9" s="13"/>
      <c r="H9" s="181">
        <v>637778.69999999995</v>
      </c>
      <c r="I9" s="181">
        <v>637778.69999999995</v>
      </c>
      <c r="J9" s="181">
        <v>637778.69999999995</v>
      </c>
      <c r="K9" s="181">
        <v>637778.69999999995</v>
      </c>
      <c r="L9" s="181">
        <v>637778.69999999995</v>
      </c>
      <c r="M9" s="181">
        <v>637778.69999999995</v>
      </c>
      <c r="N9" s="181">
        <v>720689.94</v>
      </c>
      <c r="O9" s="182">
        <f t="shared" ref="O9:O14" si="4">SUM(H9:N9)</f>
        <v>4547362.1400000006</v>
      </c>
    </row>
    <row r="10" spans="1:15" x14ac:dyDescent="0.25">
      <c r="A10" s="12"/>
      <c r="B10" s="13"/>
      <c r="C10" s="13"/>
      <c r="D10" s="13"/>
      <c r="E10" s="13"/>
      <c r="F10" s="13" t="s">
        <v>63</v>
      </c>
      <c r="G10" s="13"/>
      <c r="H10" s="181">
        <v>95000</v>
      </c>
      <c r="I10" s="181">
        <v>95000</v>
      </c>
      <c r="J10" s="181">
        <v>95000</v>
      </c>
      <c r="K10" s="181">
        <v>95000</v>
      </c>
      <c r="L10" s="181">
        <v>175000</v>
      </c>
      <c r="M10" s="181">
        <v>175000</v>
      </c>
      <c r="N10" s="181">
        <v>197750</v>
      </c>
      <c r="O10" s="182">
        <f t="shared" si="4"/>
        <v>927750</v>
      </c>
    </row>
    <row r="11" spans="1:15" x14ac:dyDescent="0.25">
      <c r="A11" s="12"/>
      <c r="B11" s="13"/>
      <c r="C11" s="13"/>
      <c r="D11" s="13"/>
      <c r="E11" s="13"/>
      <c r="F11" s="13" t="s">
        <v>64</v>
      </c>
      <c r="G11" s="13"/>
      <c r="H11" s="181"/>
      <c r="I11" s="181"/>
      <c r="J11" s="181"/>
      <c r="K11" s="181"/>
      <c r="L11" s="181"/>
      <c r="M11" s="181"/>
      <c r="N11" s="181"/>
      <c r="O11" s="182">
        <f t="shared" si="4"/>
        <v>0</v>
      </c>
    </row>
    <row r="12" spans="1:15" x14ac:dyDescent="0.25">
      <c r="A12" s="12"/>
      <c r="B12" s="13"/>
      <c r="C12" s="13"/>
      <c r="D12" s="13"/>
      <c r="E12" s="13"/>
      <c r="F12" s="13"/>
      <c r="G12" s="13" t="s">
        <v>65</v>
      </c>
      <c r="H12" s="181">
        <v>3961.18</v>
      </c>
      <c r="I12" s="181">
        <v>3918.32</v>
      </c>
      <c r="J12" s="181">
        <v>4481.93</v>
      </c>
      <c r="K12" s="181">
        <v>0</v>
      </c>
      <c r="L12" s="181">
        <v>4288.5600000000004</v>
      </c>
      <c r="M12" s="181">
        <v>6914.34</v>
      </c>
      <c r="N12" s="181">
        <v>8560.1299999999992</v>
      </c>
      <c r="O12" s="182">
        <f t="shared" si="4"/>
        <v>32124.46</v>
      </c>
    </row>
    <row r="13" spans="1:15" x14ac:dyDescent="0.25">
      <c r="A13" s="12"/>
      <c r="B13" s="13"/>
      <c r="C13" s="13"/>
      <c r="D13" s="13"/>
      <c r="E13" s="13"/>
      <c r="F13" s="13"/>
      <c r="G13" s="13" t="s">
        <v>66</v>
      </c>
      <c r="H13" s="181">
        <v>706705</v>
      </c>
      <c r="I13" s="181">
        <v>684940</v>
      </c>
      <c r="J13" s="181">
        <v>660275</v>
      </c>
      <c r="K13" s="181">
        <v>514440</v>
      </c>
      <c r="L13" s="181">
        <v>597640</v>
      </c>
      <c r="M13" s="181">
        <v>652835</v>
      </c>
      <c r="N13" s="181">
        <v>677775</v>
      </c>
      <c r="O13" s="182">
        <f t="shared" si="4"/>
        <v>4494610</v>
      </c>
    </row>
    <row r="14" spans="1:15" ht="15.75" thickBot="1" x14ac:dyDescent="0.3">
      <c r="A14" s="12"/>
      <c r="B14" s="13"/>
      <c r="C14" s="13"/>
      <c r="D14" s="13"/>
      <c r="E14" s="13"/>
      <c r="F14" s="13"/>
      <c r="G14" s="13" t="s">
        <v>67</v>
      </c>
      <c r="H14" s="181">
        <v>0</v>
      </c>
      <c r="I14" s="181">
        <v>964296</v>
      </c>
      <c r="J14" s="181">
        <v>0</v>
      </c>
      <c r="K14" s="181">
        <v>487584</v>
      </c>
      <c r="L14" s="181">
        <v>359436</v>
      </c>
      <c r="M14" s="181">
        <v>359436</v>
      </c>
      <c r="N14" s="181">
        <v>367327</v>
      </c>
      <c r="O14" s="182">
        <f t="shared" si="4"/>
        <v>2538079</v>
      </c>
    </row>
    <row r="15" spans="1:15" ht="15.75" thickBot="1" x14ac:dyDescent="0.3">
      <c r="A15" s="7"/>
      <c r="B15" s="8"/>
      <c r="C15" s="8"/>
      <c r="D15" s="8"/>
      <c r="E15" s="8"/>
      <c r="F15" s="8" t="s">
        <v>68</v>
      </c>
      <c r="G15" s="8"/>
      <c r="H15" s="9">
        <f t="shared" ref="H15:I15" si="5">SUM(H12:H14)</f>
        <v>710666.18</v>
      </c>
      <c r="I15" s="9">
        <f t="shared" si="5"/>
        <v>1653154.3199999998</v>
      </c>
      <c r="J15" s="9">
        <f t="shared" ref="J15" si="6">SUM(J12:J14)</f>
        <v>664756.93000000005</v>
      </c>
      <c r="K15" s="9">
        <f>SUM(K12:K14)</f>
        <v>1002024</v>
      </c>
      <c r="L15" s="9">
        <v>961364.56</v>
      </c>
      <c r="M15" s="9">
        <f>SUM(M12:M14)</f>
        <v>1019185.34</v>
      </c>
      <c r="N15" s="9">
        <f>SUM(N12:N14)</f>
        <v>1053662.1299999999</v>
      </c>
      <c r="O15" s="178">
        <f>SUM(O12:O14)</f>
        <v>7064813.46</v>
      </c>
    </row>
    <row r="16" spans="1:15" ht="24.75" customHeight="1" x14ac:dyDescent="0.25">
      <c r="A16" s="12"/>
      <c r="B16" s="13"/>
      <c r="C16" s="13"/>
      <c r="D16" s="13"/>
      <c r="E16" s="13"/>
      <c r="F16" s="13" t="s">
        <v>69</v>
      </c>
      <c r="G16" s="13"/>
      <c r="H16" s="181">
        <v>618000</v>
      </c>
      <c r="I16" s="181">
        <v>618000</v>
      </c>
      <c r="J16" s="181">
        <v>618000</v>
      </c>
      <c r="K16" s="181">
        <v>618000</v>
      </c>
      <c r="L16" s="181">
        <v>618000</v>
      </c>
      <c r="M16" s="181">
        <v>618000</v>
      </c>
      <c r="N16" s="181">
        <v>618000</v>
      </c>
      <c r="O16" s="182">
        <f>SUM(H16:N17)</f>
        <v>4326000</v>
      </c>
    </row>
    <row r="17" spans="1:15" x14ac:dyDescent="0.25">
      <c r="A17" s="12"/>
      <c r="B17" s="13"/>
      <c r="C17" s="13"/>
      <c r="D17" s="13"/>
      <c r="E17" s="13"/>
      <c r="F17" s="13" t="s">
        <v>70</v>
      </c>
      <c r="G17" s="13"/>
      <c r="H17" s="181" t="s">
        <v>4</v>
      </c>
      <c r="I17" s="181" t="s">
        <v>4</v>
      </c>
      <c r="J17" s="181" t="s">
        <v>4</v>
      </c>
      <c r="K17" s="181" t="s">
        <v>4</v>
      </c>
      <c r="L17" s="181" t="s">
        <v>4</v>
      </c>
      <c r="M17" s="181" t="s">
        <v>4</v>
      </c>
      <c r="N17" s="181" t="s">
        <v>4</v>
      </c>
      <c r="O17" s="182">
        <f>SUM(H17:N17)</f>
        <v>0</v>
      </c>
    </row>
    <row r="18" spans="1:15" x14ac:dyDescent="0.25">
      <c r="A18" s="12"/>
      <c r="B18" s="13"/>
      <c r="C18" s="13"/>
      <c r="D18" s="13"/>
      <c r="E18" s="13"/>
      <c r="F18" s="13" t="s">
        <v>71</v>
      </c>
      <c r="H18" s="181">
        <v>86823</v>
      </c>
      <c r="I18" s="181">
        <v>86823</v>
      </c>
      <c r="J18" s="181">
        <v>0</v>
      </c>
      <c r="K18" s="181">
        <v>75000</v>
      </c>
      <c r="L18" s="181">
        <v>0</v>
      </c>
      <c r="M18" s="181">
        <v>0</v>
      </c>
      <c r="N18" s="181">
        <v>365937.5</v>
      </c>
      <c r="O18" s="182">
        <f>SUM(H18:N18)</f>
        <v>614583.5</v>
      </c>
    </row>
    <row r="19" spans="1:15" x14ac:dyDescent="0.25">
      <c r="A19" s="12"/>
      <c r="B19" s="13"/>
      <c r="C19" s="13"/>
      <c r="D19" s="13"/>
      <c r="E19" s="13"/>
      <c r="F19" s="13" t="s">
        <v>125</v>
      </c>
      <c r="H19" s="181">
        <v>0</v>
      </c>
      <c r="I19" s="181">
        <v>0</v>
      </c>
      <c r="J19" s="181">
        <v>206767.6</v>
      </c>
      <c r="K19" s="181">
        <v>0</v>
      </c>
      <c r="L19" s="181">
        <v>0</v>
      </c>
      <c r="M19" s="181">
        <v>0</v>
      </c>
      <c r="N19" s="181">
        <v>323767.59999999998</v>
      </c>
      <c r="O19" s="182">
        <f t="shared" ref="O19:O25" si="7">SUM(H19:N19)</f>
        <v>530535.19999999995</v>
      </c>
    </row>
    <row r="20" spans="1:15" x14ac:dyDescent="0.25">
      <c r="A20" s="12"/>
      <c r="B20" s="13"/>
      <c r="C20" s="13"/>
      <c r="D20" s="13"/>
      <c r="E20" s="13"/>
      <c r="F20" s="13" t="s">
        <v>139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371205</v>
      </c>
      <c r="O20" s="182">
        <f t="shared" si="7"/>
        <v>371205</v>
      </c>
    </row>
    <row r="21" spans="1:15" x14ac:dyDescent="0.25">
      <c r="A21" s="12"/>
      <c r="B21" s="13"/>
      <c r="C21" s="13"/>
      <c r="D21" s="13"/>
      <c r="E21" s="13"/>
      <c r="F21" s="13" t="s">
        <v>129</v>
      </c>
      <c r="H21" s="181">
        <v>0</v>
      </c>
      <c r="I21" s="181">
        <v>0</v>
      </c>
      <c r="J21" s="181">
        <v>76500</v>
      </c>
      <c r="K21" s="181">
        <v>0</v>
      </c>
      <c r="L21" s="181">
        <v>0</v>
      </c>
      <c r="M21" s="181">
        <v>0</v>
      </c>
      <c r="N21" s="181">
        <v>371205</v>
      </c>
      <c r="O21" s="182">
        <f t="shared" si="7"/>
        <v>447705</v>
      </c>
    </row>
    <row r="22" spans="1:15" x14ac:dyDescent="0.25">
      <c r="A22" s="12"/>
      <c r="B22" s="13"/>
      <c r="C22" s="13"/>
      <c r="D22" s="13"/>
      <c r="E22" s="13"/>
      <c r="F22" s="13" t="s">
        <v>72</v>
      </c>
      <c r="H22" s="181">
        <v>303810</v>
      </c>
      <c r="I22" s="181">
        <v>297882</v>
      </c>
      <c r="J22" s="181">
        <v>298870</v>
      </c>
      <c r="K22" s="181">
        <v>296400</v>
      </c>
      <c r="L22" s="181">
        <v>295412</v>
      </c>
      <c r="M22" s="181">
        <v>288990</v>
      </c>
      <c r="N22" s="181">
        <v>371205</v>
      </c>
      <c r="O22" s="182">
        <f>SUM(H22:N22)</f>
        <v>2152569</v>
      </c>
    </row>
    <row r="23" spans="1:15" x14ac:dyDescent="0.25">
      <c r="A23" s="12"/>
      <c r="B23" s="13"/>
      <c r="C23" s="13"/>
      <c r="D23" s="13"/>
      <c r="E23" s="13"/>
      <c r="F23" s="13" t="s">
        <v>73</v>
      </c>
      <c r="H23" s="181">
        <v>17000</v>
      </c>
      <c r="I23" s="181">
        <v>17000</v>
      </c>
      <c r="J23" s="181">
        <v>17000</v>
      </c>
      <c r="K23" s="181">
        <v>17000</v>
      </c>
      <c r="L23" s="181">
        <v>17000</v>
      </c>
      <c r="M23" s="181">
        <v>17000</v>
      </c>
      <c r="N23" s="181">
        <v>19210</v>
      </c>
      <c r="O23" s="182">
        <f t="shared" si="7"/>
        <v>121210</v>
      </c>
    </row>
    <row r="24" spans="1:15" x14ac:dyDescent="0.25">
      <c r="A24" s="12"/>
      <c r="B24" s="13"/>
      <c r="C24" s="13"/>
      <c r="D24" s="13"/>
      <c r="E24" s="13"/>
      <c r="F24" s="13" t="s">
        <v>144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2">
        <f t="shared" si="7"/>
        <v>0</v>
      </c>
    </row>
    <row r="25" spans="1:15" ht="15.75" thickBot="1" x14ac:dyDescent="0.3">
      <c r="A25" s="12"/>
      <c r="B25" s="13"/>
      <c r="C25" s="13"/>
      <c r="D25" s="13"/>
      <c r="E25" s="13"/>
      <c r="F25" s="13" t="s">
        <v>145</v>
      </c>
      <c r="H25" s="181">
        <v>164160</v>
      </c>
      <c r="I25" s="181">
        <v>166590</v>
      </c>
      <c r="J25" s="181">
        <v>165510</v>
      </c>
      <c r="K25" s="181">
        <v>214776</v>
      </c>
      <c r="L25" s="181">
        <v>162810</v>
      </c>
      <c r="M25" s="181">
        <v>160380</v>
      </c>
      <c r="N25" s="181">
        <v>112290</v>
      </c>
      <c r="O25" s="182">
        <f t="shared" si="7"/>
        <v>1146516</v>
      </c>
    </row>
    <row r="26" spans="1:15" ht="15.75" thickBot="1" x14ac:dyDescent="0.3">
      <c r="A26" s="7"/>
      <c r="B26" s="8"/>
      <c r="C26" s="8"/>
      <c r="D26" s="8"/>
      <c r="E26" s="8"/>
      <c r="F26" s="8" t="s">
        <v>74</v>
      </c>
      <c r="G26" s="8"/>
      <c r="H26" s="9">
        <f t="shared" ref="H26:O26" si="8">SUM(H18:H25)</f>
        <v>571793</v>
      </c>
      <c r="I26" s="9">
        <f t="shared" si="8"/>
        <v>568295</v>
      </c>
      <c r="J26" s="9">
        <f t="shared" si="8"/>
        <v>764647.6</v>
      </c>
      <c r="K26" s="9">
        <f t="shared" si="8"/>
        <v>603176</v>
      </c>
      <c r="L26" s="9">
        <v>475222</v>
      </c>
      <c r="M26" s="9">
        <f t="shared" ref="M26:N26" si="9">SUM(M18:M25)</f>
        <v>466370</v>
      </c>
      <c r="N26" s="9">
        <f t="shared" si="9"/>
        <v>1934820.1</v>
      </c>
      <c r="O26" s="178">
        <f>SUM(O18:O25)</f>
        <v>5384323.7000000002</v>
      </c>
    </row>
    <row r="27" spans="1:15" x14ac:dyDescent="0.25">
      <c r="A27" s="12"/>
      <c r="B27" s="13"/>
      <c r="C27" s="13"/>
      <c r="D27" s="13"/>
      <c r="E27" s="13"/>
      <c r="F27" s="13" t="s">
        <v>130</v>
      </c>
      <c r="G27" s="13"/>
      <c r="H27" s="181">
        <v>0</v>
      </c>
      <c r="I27" s="181">
        <v>1190000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2">
        <f>SUM(H27:N27)</f>
        <v>1190000</v>
      </c>
    </row>
    <row r="28" spans="1:15" ht="13.5" customHeight="1" x14ac:dyDescent="0.25">
      <c r="A28" s="12"/>
      <c r="B28" s="13"/>
      <c r="C28" s="13"/>
      <c r="D28" s="13"/>
      <c r="E28" s="13"/>
      <c r="F28" s="13" t="s">
        <v>75</v>
      </c>
      <c r="G28" s="13"/>
      <c r="H28" s="181">
        <v>0</v>
      </c>
      <c r="I28" s="181">
        <v>100000</v>
      </c>
      <c r="J28" s="181">
        <v>0</v>
      </c>
      <c r="K28" s="181">
        <v>0</v>
      </c>
      <c r="L28" s="181">
        <v>0</v>
      </c>
      <c r="M28" s="181">
        <v>100000</v>
      </c>
      <c r="N28" s="181">
        <v>0</v>
      </c>
      <c r="O28" s="182">
        <f t="shared" ref="O28:O31" si="10">SUM(H28:N28)</f>
        <v>200000</v>
      </c>
    </row>
    <row r="29" spans="1:15" ht="15" customHeight="1" x14ac:dyDescent="0.25">
      <c r="A29" s="12"/>
      <c r="B29" s="13"/>
      <c r="C29" s="13"/>
      <c r="D29" s="13"/>
      <c r="E29" s="13"/>
      <c r="F29" s="13" t="s">
        <v>126</v>
      </c>
      <c r="G29" s="13"/>
      <c r="H29" s="181">
        <v>0</v>
      </c>
      <c r="I29" s="181">
        <v>687500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2">
        <f t="shared" si="10"/>
        <v>687500</v>
      </c>
    </row>
    <row r="30" spans="1:15" ht="15" customHeight="1" x14ac:dyDescent="0.25">
      <c r="A30" s="12"/>
      <c r="B30" s="13"/>
      <c r="C30" s="13"/>
      <c r="D30" s="13"/>
      <c r="E30" s="13"/>
      <c r="F30" s="13" t="s">
        <v>132</v>
      </c>
      <c r="G30" s="13"/>
      <c r="H30" s="181">
        <v>0</v>
      </c>
      <c r="I30" s="181">
        <v>54000</v>
      </c>
      <c r="J30" s="181">
        <v>544500</v>
      </c>
      <c r="K30" s="181">
        <v>0</v>
      </c>
      <c r="L30" s="181">
        <v>0</v>
      </c>
      <c r="M30" s="181">
        <v>0</v>
      </c>
      <c r="N30" s="181">
        <v>0</v>
      </c>
      <c r="O30" s="182">
        <f t="shared" si="10"/>
        <v>598500</v>
      </c>
    </row>
    <row r="31" spans="1:15" ht="15" customHeight="1" thickBot="1" x14ac:dyDescent="0.3">
      <c r="A31" s="12"/>
      <c r="B31" s="13"/>
      <c r="C31" s="13"/>
      <c r="D31" s="13"/>
      <c r="E31" s="13"/>
      <c r="F31" s="13" t="s">
        <v>138</v>
      </c>
      <c r="G31" s="13"/>
      <c r="H31" s="181">
        <v>0</v>
      </c>
      <c r="I31" s="181">
        <v>0</v>
      </c>
      <c r="J31" s="181">
        <v>0</v>
      </c>
      <c r="K31" s="181">
        <v>0</v>
      </c>
      <c r="L31" s="181">
        <v>6203600.21</v>
      </c>
      <c r="M31" s="181">
        <v>0</v>
      </c>
      <c r="N31" s="181">
        <v>0</v>
      </c>
      <c r="O31" s="182">
        <f t="shared" si="10"/>
        <v>6203600.21</v>
      </c>
    </row>
    <row r="32" spans="1:15" ht="15.75" thickBot="1" x14ac:dyDescent="0.3">
      <c r="A32" s="7"/>
      <c r="B32" s="8"/>
      <c r="C32" s="8"/>
      <c r="D32" s="8"/>
      <c r="E32" s="8" t="s">
        <v>76</v>
      </c>
      <c r="F32" s="8"/>
      <c r="G32" s="8"/>
      <c r="H32" s="9">
        <f>ROUND(SUM(H7:H10)+SUM(H15:H16)+SUM(H26:H31),5)</f>
        <v>4846877.88</v>
      </c>
      <c r="I32" s="9">
        <f>ROUND(SUM(I7:I10)+SUM(I15:I16)+SUM(I26:I31),5)</f>
        <v>7817368.0199999996</v>
      </c>
      <c r="J32" s="9">
        <f>ROUND(SUM(J7:J10)+SUM(J15:J16)+SUM(J26:J31),5)</f>
        <v>5538323.2300000004</v>
      </c>
      <c r="K32" s="9">
        <f>ROUND(SUM(K7:K10)+SUM(K15:K16)+SUM(K26:K31),5)</f>
        <v>5169618.7</v>
      </c>
      <c r="L32" s="9">
        <v>11284605.470000001</v>
      </c>
      <c r="M32" s="9">
        <f>ROUND(SUM(M7:M10)+SUM(M15:M16)+SUM(M26:M31),5)</f>
        <v>5229974.04</v>
      </c>
      <c r="N32" s="9">
        <f>ROUND(SUM(N7:N10)+SUM(N15:N16)+SUM(N26:N31),5)</f>
        <v>7026335.3700000001</v>
      </c>
      <c r="O32" s="178">
        <f>SUM(O8:O10,O15,O16,O26,O27:O31)</f>
        <v>46913102.710000001</v>
      </c>
    </row>
    <row r="33" spans="1:15" ht="21.75" customHeight="1" x14ac:dyDescent="0.25">
      <c r="A33" s="12"/>
      <c r="B33" s="13"/>
      <c r="C33" s="13"/>
      <c r="D33" s="13"/>
      <c r="E33" s="13" t="s">
        <v>77</v>
      </c>
      <c r="F33" s="13"/>
      <c r="G33" s="13"/>
      <c r="H33" s="181"/>
      <c r="I33" s="181"/>
      <c r="J33" s="181"/>
      <c r="K33" s="181"/>
      <c r="L33" s="181"/>
      <c r="M33" s="181"/>
      <c r="N33" s="181"/>
      <c r="O33" s="182"/>
    </row>
    <row r="34" spans="1:15" ht="15.75" customHeight="1" x14ac:dyDescent="0.25">
      <c r="A34" s="12"/>
      <c r="B34" s="13"/>
      <c r="C34" s="13"/>
      <c r="D34" s="13"/>
      <c r="E34" s="13"/>
      <c r="F34" s="13" t="s">
        <v>127</v>
      </c>
      <c r="G34" s="13"/>
      <c r="H34" s="181">
        <v>78929.899999999994</v>
      </c>
      <c r="I34" s="181">
        <v>0</v>
      </c>
      <c r="J34" s="181">
        <v>58756.5</v>
      </c>
      <c r="K34" s="181">
        <v>0</v>
      </c>
      <c r="L34" s="181">
        <v>110062</v>
      </c>
      <c r="M34" s="181">
        <v>0</v>
      </c>
      <c r="N34" s="181">
        <v>0</v>
      </c>
      <c r="O34" s="182">
        <f>SUM(H34:N34)</f>
        <v>247748.4</v>
      </c>
    </row>
    <row r="35" spans="1:15" ht="12.75" customHeight="1" x14ac:dyDescent="0.25">
      <c r="A35" s="12"/>
      <c r="B35" s="13"/>
      <c r="C35" s="13"/>
      <c r="D35" s="13"/>
      <c r="E35" s="13"/>
      <c r="F35" s="13" t="s">
        <v>78</v>
      </c>
      <c r="G35" s="13"/>
      <c r="H35" s="181">
        <v>92000</v>
      </c>
      <c r="I35" s="181">
        <v>326930.71999999997</v>
      </c>
      <c r="J35" s="181">
        <v>220788.01</v>
      </c>
      <c r="K35" s="181">
        <v>0</v>
      </c>
      <c r="L35" s="181">
        <v>99635.42</v>
      </c>
      <c r="M35" s="181">
        <v>0</v>
      </c>
      <c r="N35" s="181">
        <v>150290</v>
      </c>
      <c r="O35" s="182">
        <f t="shared" ref="O35:O40" si="11">SUM(H35:N35)</f>
        <v>889644.15</v>
      </c>
    </row>
    <row r="36" spans="1:15" ht="15.75" thickBot="1" x14ac:dyDescent="0.3">
      <c r="A36" s="207"/>
      <c r="B36" s="208"/>
      <c r="C36" s="208"/>
      <c r="D36" s="208"/>
      <c r="E36" s="208"/>
      <c r="F36" s="208" t="s">
        <v>79</v>
      </c>
      <c r="G36" s="208"/>
      <c r="H36" s="183">
        <v>0</v>
      </c>
      <c r="I36" s="183">
        <v>35000</v>
      </c>
      <c r="J36" s="183">
        <v>233404</v>
      </c>
      <c r="K36" s="183">
        <v>307848</v>
      </c>
      <c r="L36" s="183">
        <v>251288.15</v>
      </c>
      <c r="M36" s="183">
        <v>932053</v>
      </c>
      <c r="N36" s="183">
        <v>128810.4</v>
      </c>
      <c r="O36" s="185">
        <f t="shared" si="11"/>
        <v>1888403.5499999998</v>
      </c>
    </row>
    <row r="37" spans="1:15" x14ac:dyDescent="0.25">
      <c r="A37" s="12"/>
      <c r="B37" s="13"/>
      <c r="C37" s="13"/>
      <c r="D37" s="13"/>
      <c r="E37" s="13"/>
      <c r="F37" s="13" t="s">
        <v>200</v>
      </c>
      <c r="G37" s="13"/>
      <c r="H37" s="181"/>
      <c r="I37" s="181"/>
      <c r="J37" s="181"/>
      <c r="K37" s="181"/>
      <c r="L37" s="181">
        <v>365000</v>
      </c>
      <c r="M37" s="181">
        <v>0</v>
      </c>
      <c r="N37" s="181">
        <v>0</v>
      </c>
      <c r="O37" s="182">
        <f t="shared" si="11"/>
        <v>365000</v>
      </c>
    </row>
    <row r="38" spans="1:15" x14ac:dyDescent="0.25">
      <c r="A38" s="12"/>
      <c r="B38" s="13"/>
      <c r="C38" s="13"/>
      <c r="D38" s="13"/>
      <c r="E38" s="13"/>
      <c r="F38" s="13" t="s">
        <v>80</v>
      </c>
      <c r="G38" s="13"/>
      <c r="H38" s="181">
        <v>0</v>
      </c>
      <c r="I38" s="181">
        <v>0</v>
      </c>
      <c r="J38" s="181">
        <v>80000</v>
      </c>
      <c r="K38" s="181">
        <v>0</v>
      </c>
      <c r="L38" s="181">
        <v>834810.05</v>
      </c>
      <c r="M38" s="181">
        <v>187500.02</v>
      </c>
      <c r="N38" s="181">
        <v>33900</v>
      </c>
      <c r="O38" s="182">
        <f t="shared" si="11"/>
        <v>1136210.07</v>
      </c>
    </row>
    <row r="39" spans="1:15" x14ac:dyDescent="0.25">
      <c r="A39" s="12"/>
      <c r="B39" s="13"/>
      <c r="C39" s="13"/>
      <c r="D39" s="13"/>
      <c r="E39" s="13"/>
      <c r="F39" s="13" t="s">
        <v>131</v>
      </c>
      <c r="G39" s="13"/>
      <c r="H39" s="181">
        <v>0</v>
      </c>
      <c r="I39" s="181">
        <v>0</v>
      </c>
      <c r="J39" s="181">
        <v>69200</v>
      </c>
      <c r="K39" s="181">
        <v>0</v>
      </c>
      <c r="L39" s="181">
        <v>37207</v>
      </c>
      <c r="M39" s="181">
        <v>0</v>
      </c>
      <c r="N39" s="181">
        <v>0</v>
      </c>
      <c r="O39" s="182">
        <f t="shared" si="11"/>
        <v>106407</v>
      </c>
    </row>
    <row r="40" spans="1:15" ht="15.75" thickBot="1" x14ac:dyDescent="0.3">
      <c r="A40" s="12"/>
      <c r="B40" s="13"/>
      <c r="C40" s="13"/>
      <c r="D40" s="13"/>
      <c r="E40" s="13"/>
      <c r="F40" s="13" t="s">
        <v>81</v>
      </c>
      <c r="G40" s="13"/>
      <c r="H40" s="181">
        <v>101900</v>
      </c>
      <c r="I40" s="181">
        <v>165560</v>
      </c>
      <c r="J40" s="181">
        <v>0</v>
      </c>
      <c r="K40" s="181">
        <v>135538</v>
      </c>
      <c r="L40" s="181">
        <v>423700</v>
      </c>
      <c r="M40" s="181">
        <v>80004</v>
      </c>
      <c r="N40" s="181">
        <v>724050</v>
      </c>
      <c r="O40" s="182">
        <f t="shared" si="11"/>
        <v>1630752</v>
      </c>
    </row>
    <row r="41" spans="1:15" ht="15.75" thickBot="1" x14ac:dyDescent="0.3">
      <c r="A41" s="7"/>
      <c r="B41" s="8"/>
      <c r="C41" s="8"/>
      <c r="D41" s="8"/>
      <c r="E41" s="8" t="s">
        <v>82</v>
      </c>
      <c r="F41" s="8"/>
      <c r="G41" s="8"/>
      <c r="H41" s="9">
        <f t="shared" ref="H41:I41" si="12">ROUND(SUM(H33:H40),5)</f>
        <v>272829.90000000002</v>
      </c>
      <c r="I41" s="9">
        <f t="shared" si="12"/>
        <v>527490.72</v>
      </c>
      <c r="J41" s="9">
        <f t="shared" ref="J41:K41" si="13">ROUND(SUM(J33:J40),5)</f>
        <v>662148.51</v>
      </c>
      <c r="K41" s="9">
        <f t="shared" si="13"/>
        <v>443386</v>
      </c>
      <c r="L41" s="9">
        <v>2121702.62</v>
      </c>
      <c r="M41" s="9">
        <f t="shared" ref="M41:N41" si="14">ROUND(SUM(M33:M40),5)</f>
        <v>1199557.02</v>
      </c>
      <c r="N41" s="9">
        <f t="shared" si="14"/>
        <v>1037050.4</v>
      </c>
      <c r="O41" s="178">
        <f>ROUND(SUM(O33:O40),5)</f>
        <v>6264165.1699999999</v>
      </c>
    </row>
    <row r="42" spans="1:15" ht="30" customHeight="1" thickBot="1" x14ac:dyDescent="0.3">
      <c r="A42" s="7"/>
      <c r="B42" s="8"/>
      <c r="C42" s="8"/>
      <c r="D42" s="8" t="s">
        <v>3</v>
      </c>
      <c r="E42" s="8"/>
      <c r="F42" s="8"/>
      <c r="G42" s="8"/>
      <c r="H42" s="9">
        <f t="shared" ref="H42" si="15">ROUND(H6+H32+H41,5)</f>
        <v>5119707.78</v>
      </c>
      <c r="I42" s="9">
        <f t="shared" ref="I42:J42" si="16">ROUND(I6+I32+I41,5)</f>
        <v>8344858.7400000002</v>
      </c>
      <c r="J42" s="9">
        <f t="shared" si="16"/>
        <v>6200471.7400000002</v>
      </c>
      <c r="K42" s="9">
        <f t="shared" ref="K42" si="17">ROUND(K6+K32+K41,5)</f>
        <v>5613004.7000000002</v>
      </c>
      <c r="L42" s="9">
        <v>13406308.09</v>
      </c>
      <c r="M42" s="9">
        <f t="shared" ref="M42:N42" si="18">ROUND(M6+M32+M41,5)</f>
        <v>6429531.0599999996</v>
      </c>
      <c r="N42" s="9">
        <f t="shared" si="18"/>
        <v>8063385.7699999996</v>
      </c>
      <c r="O42" s="178">
        <f>ROUND(O6+O32+O41,5)</f>
        <v>53177267.880000003</v>
      </c>
    </row>
    <row r="43" spans="1:15" ht="30" customHeight="1" thickBot="1" x14ac:dyDescent="0.3">
      <c r="A43" s="10"/>
      <c r="B43" s="11" t="s">
        <v>95</v>
      </c>
      <c r="C43" s="11"/>
      <c r="D43" s="11"/>
      <c r="E43" s="11"/>
      <c r="F43" s="11"/>
      <c r="G43" s="11"/>
      <c r="H43" s="9">
        <f t="shared" ref="H43" si="19">+H5-H42</f>
        <v>1470487.63</v>
      </c>
      <c r="I43" s="9">
        <f t="shared" ref="I43:J43" si="20">+I5-I42</f>
        <v>-1754663.33</v>
      </c>
      <c r="J43" s="9">
        <f t="shared" si="20"/>
        <v>1197144.2599999998</v>
      </c>
      <c r="K43" s="9">
        <f t="shared" ref="K43" si="21">+K5-K42</f>
        <v>1784611.2999999998</v>
      </c>
      <c r="L43" s="9">
        <v>-6008692.0899999999</v>
      </c>
      <c r="M43" s="9">
        <f t="shared" ref="M43:N43" si="22">+M5-M42</f>
        <v>968084.94000000041</v>
      </c>
      <c r="N43" s="9">
        <f t="shared" si="22"/>
        <v>-665769.76999999955</v>
      </c>
      <c r="O43" s="178">
        <f>+O5-O42</f>
        <v>-3008797.0600000024</v>
      </c>
    </row>
    <row r="44" spans="1:15" x14ac:dyDescent="0.25">
      <c r="A44" s="12"/>
      <c r="B44" s="13"/>
      <c r="C44" s="13" t="s">
        <v>96</v>
      </c>
      <c r="D44" s="13"/>
      <c r="E44" s="13"/>
      <c r="F44" s="13"/>
      <c r="G44" s="13"/>
      <c r="H44" s="181"/>
      <c r="I44" s="181"/>
      <c r="J44" s="181"/>
      <c r="K44" s="181"/>
      <c r="L44" s="181"/>
      <c r="M44" s="181"/>
      <c r="N44" s="181"/>
      <c r="O44" s="182"/>
    </row>
    <row r="45" spans="1:15" x14ac:dyDescent="0.25">
      <c r="A45" s="12"/>
      <c r="B45" s="13"/>
      <c r="C45" s="13"/>
      <c r="D45" s="13" t="s">
        <v>83</v>
      </c>
      <c r="E45" s="13"/>
      <c r="F45" s="13"/>
      <c r="G45" s="13"/>
      <c r="H45" s="181"/>
      <c r="I45" s="181"/>
      <c r="J45" s="181"/>
      <c r="K45" s="181"/>
      <c r="L45" s="181"/>
      <c r="M45" s="181"/>
      <c r="N45" s="181"/>
      <c r="O45" s="182"/>
    </row>
    <row r="46" spans="1:15" x14ac:dyDescent="0.25">
      <c r="A46" s="12"/>
      <c r="B46" s="13"/>
      <c r="C46" s="13"/>
      <c r="D46" s="13"/>
      <c r="E46" s="13" t="s">
        <v>84</v>
      </c>
      <c r="F46" s="13"/>
      <c r="G46" s="13"/>
      <c r="H46" s="181">
        <v>10027.459999999999</v>
      </c>
      <c r="I46" s="181">
        <v>14230.08</v>
      </c>
      <c r="J46" s="181">
        <v>13602.91</v>
      </c>
      <c r="K46" s="181">
        <v>17780.189999999999</v>
      </c>
      <c r="L46" s="181">
        <v>17118.62</v>
      </c>
      <c r="M46" s="181">
        <v>17573.34</v>
      </c>
      <c r="N46" s="181">
        <v>25590.17</v>
      </c>
      <c r="O46" s="182">
        <f>SUM(H46:N46)</f>
        <v>115922.76999999999</v>
      </c>
    </row>
    <row r="47" spans="1:15" ht="15.75" thickBot="1" x14ac:dyDescent="0.3">
      <c r="A47" s="207"/>
      <c r="B47" s="208"/>
      <c r="C47" s="208"/>
      <c r="D47" s="208"/>
      <c r="E47" s="208" t="s">
        <v>85</v>
      </c>
      <c r="F47" s="208"/>
      <c r="G47" s="208"/>
      <c r="H47" s="183">
        <v>29943.63</v>
      </c>
      <c r="I47" s="183">
        <v>792.34</v>
      </c>
      <c r="J47" s="183">
        <v>63361.11</v>
      </c>
      <c r="K47" s="183">
        <v>4843.6400000000003</v>
      </c>
      <c r="L47" s="183">
        <v>0</v>
      </c>
      <c r="M47" s="183">
        <v>0</v>
      </c>
      <c r="N47" s="183">
        <v>35764.239999999998</v>
      </c>
      <c r="O47" s="185">
        <f>SUM(H47:N47)</f>
        <v>134704.95999999999</v>
      </c>
    </row>
    <row r="48" spans="1:15" x14ac:dyDescent="0.25">
      <c r="A48" s="12"/>
      <c r="B48" s="13"/>
      <c r="C48" s="13"/>
      <c r="D48" s="13"/>
      <c r="E48" s="13" t="s">
        <v>86</v>
      </c>
      <c r="F48" s="13"/>
      <c r="G48" s="13"/>
      <c r="H48" s="181">
        <v>165116.16</v>
      </c>
      <c r="I48" s="181">
        <v>205564.41</v>
      </c>
      <c r="J48" s="181">
        <v>120732.78</v>
      </c>
      <c r="K48" s="181">
        <v>164531.51999999999</v>
      </c>
      <c r="L48" s="181">
        <v>-25327.03</v>
      </c>
      <c r="M48" s="181">
        <v>365868.74</v>
      </c>
      <c r="N48" s="181">
        <v>169332.31</v>
      </c>
      <c r="O48" s="182">
        <f>SUM(H48:N48)</f>
        <v>1165818.8899999999</v>
      </c>
    </row>
    <row r="49" spans="1:15" x14ac:dyDescent="0.25">
      <c r="A49" s="12"/>
      <c r="B49" s="13"/>
      <c r="C49" s="13"/>
      <c r="D49" s="13"/>
      <c r="E49" s="13" t="s">
        <v>176</v>
      </c>
      <c r="F49" s="13"/>
      <c r="G49" s="13"/>
      <c r="H49" s="181"/>
      <c r="I49" s="181"/>
      <c r="J49" s="181"/>
      <c r="K49" s="181">
        <v>3066120</v>
      </c>
      <c r="L49" s="181">
        <v>3027060</v>
      </c>
      <c r="M49" s="181">
        <v>2981880</v>
      </c>
      <c r="N49" s="181">
        <v>2966820</v>
      </c>
      <c r="O49" s="182">
        <f>SUM(H49:N49)</f>
        <v>12041880</v>
      </c>
    </row>
    <row r="50" spans="1:15" ht="15.75" thickBot="1" x14ac:dyDescent="0.3">
      <c r="A50" s="12"/>
      <c r="B50" s="13"/>
      <c r="C50" s="13"/>
      <c r="D50" s="13"/>
      <c r="E50" s="13" t="s">
        <v>87</v>
      </c>
      <c r="F50" s="13"/>
      <c r="G50" s="13"/>
      <c r="H50" s="181">
        <v>0</v>
      </c>
      <c r="I50" s="181">
        <v>70103.600000000006</v>
      </c>
      <c r="J50" s="181">
        <v>0</v>
      </c>
      <c r="K50" s="181">
        <v>0</v>
      </c>
      <c r="L50" s="181">
        <v>0</v>
      </c>
      <c r="M50" s="181">
        <v>0</v>
      </c>
      <c r="N50" s="181">
        <v>0</v>
      </c>
      <c r="O50" s="182">
        <f>SUM(H50:N50)</f>
        <v>70103.600000000006</v>
      </c>
    </row>
    <row r="51" spans="1:15" ht="15.75" thickBot="1" x14ac:dyDescent="0.3">
      <c r="A51" s="7"/>
      <c r="B51" s="8"/>
      <c r="C51" s="8"/>
      <c r="D51" s="8" t="s">
        <v>88</v>
      </c>
      <c r="E51" s="8"/>
      <c r="F51" s="8"/>
      <c r="G51" s="8"/>
      <c r="H51" s="9">
        <f t="shared" ref="H51" si="23">SUM(H46:H50)</f>
        <v>205087.25</v>
      </c>
      <c r="I51" s="9">
        <f t="shared" ref="I51:J51" si="24">SUM(I46:I50)</f>
        <v>290690.43000000005</v>
      </c>
      <c r="J51" s="9">
        <f t="shared" si="24"/>
        <v>197696.8</v>
      </c>
      <c r="K51" s="9">
        <f t="shared" ref="K51" si="25">SUM(K46:K50)</f>
        <v>3253275.35</v>
      </c>
      <c r="L51" s="9">
        <v>3018851.59</v>
      </c>
      <c r="M51" s="9">
        <f t="shared" ref="M51:N51" si="26">SUM(M46:M50)</f>
        <v>3365322.08</v>
      </c>
      <c r="N51" s="9">
        <f t="shared" si="26"/>
        <v>3197506.72</v>
      </c>
      <c r="O51" s="178">
        <f>ROUND(SUM(O45:O50),5)</f>
        <v>13528430.220000001</v>
      </c>
    </row>
    <row r="52" spans="1:15" ht="21" customHeight="1" thickBot="1" x14ac:dyDescent="0.3">
      <c r="A52" s="192"/>
      <c r="B52" s="206"/>
      <c r="C52" s="206" t="s">
        <v>97</v>
      </c>
      <c r="D52" s="206"/>
      <c r="E52" s="206"/>
      <c r="F52" s="206"/>
      <c r="G52" s="206"/>
      <c r="H52" s="191"/>
      <c r="I52" s="191"/>
      <c r="J52" s="191"/>
      <c r="K52" s="191"/>
      <c r="L52" s="191"/>
      <c r="M52" s="191"/>
      <c r="N52" s="191"/>
      <c r="O52" s="193"/>
    </row>
    <row r="53" spans="1:15" x14ac:dyDescent="0.25">
      <c r="A53" s="12"/>
      <c r="B53" s="13"/>
      <c r="C53" s="13"/>
      <c r="D53" s="13" t="s">
        <v>89</v>
      </c>
      <c r="E53" s="13"/>
      <c r="F53" s="13"/>
      <c r="G53" s="13"/>
      <c r="H53" s="181"/>
      <c r="I53" s="181"/>
      <c r="J53" s="181"/>
      <c r="K53" s="181"/>
      <c r="L53" s="181"/>
      <c r="M53" s="181"/>
      <c r="N53" s="181"/>
      <c r="O53" s="182"/>
    </row>
    <row r="54" spans="1:15" x14ac:dyDescent="0.25">
      <c r="A54" s="12"/>
      <c r="B54" s="13"/>
      <c r="C54" s="13"/>
      <c r="D54" s="13"/>
      <c r="E54" s="13" t="s">
        <v>90</v>
      </c>
      <c r="F54" s="13"/>
      <c r="G54" s="13"/>
      <c r="H54" s="181">
        <v>1069.77</v>
      </c>
      <c r="I54" s="181">
        <v>15534.3</v>
      </c>
      <c r="J54" s="181">
        <v>40248.120000000003</v>
      </c>
      <c r="K54" s="181">
        <v>23517.59</v>
      </c>
      <c r="L54" s="181">
        <v>88200.44</v>
      </c>
      <c r="M54" s="181">
        <v>23652.87</v>
      </c>
      <c r="N54" s="181">
        <v>112640.91</v>
      </c>
      <c r="O54" s="182">
        <f>SUM(H54:N54)</f>
        <v>304864</v>
      </c>
    </row>
    <row r="55" spans="1:15" ht="15.75" thickBot="1" x14ac:dyDescent="0.3">
      <c r="A55" s="12"/>
      <c r="B55" s="13"/>
      <c r="C55" s="13"/>
      <c r="D55" s="13"/>
      <c r="E55" s="13" t="s">
        <v>91</v>
      </c>
      <c r="F55" s="13"/>
      <c r="G55" s="13"/>
      <c r="H55" s="181">
        <v>920</v>
      </c>
      <c r="I55" s="181">
        <v>2458.5</v>
      </c>
      <c r="J55" s="181">
        <v>1219</v>
      </c>
      <c r="K55" s="181">
        <v>3013.5</v>
      </c>
      <c r="L55" s="181">
        <v>2381.5</v>
      </c>
      <c r="M55" s="181">
        <v>887</v>
      </c>
      <c r="N55" s="181">
        <v>1163</v>
      </c>
      <c r="O55" s="182">
        <f>SUM(H55:N55)</f>
        <v>12042.5</v>
      </c>
    </row>
    <row r="56" spans="1:15" x14ac:dyDescent="0.25">
      <c r="A56" s="144"/>
      <c r="B56" s="145"/>
      <c r="C56" s="145"/>
      <c r="D56" s="145" t="s">
        <v>92</v>
      </c>
      <c r="E56" s="145"/>
      <c r="F56" s="145"/>
      <c r="G56" s="145"/>
      <c r="H56" s="146">
        <f t="shared" ref="H56" si="27">SUM(H54:H55)</f>
        <v>1989.77</v>
      </c>
      <c r="I56" s="146">
        <f t="shared" ref="I56:J56" si="28">SUM(I54:I55)</f>
        <v>17992.8</v>
      </c>
      <c r="J56" s="146">
        <f t="shared" si="28"/>
        <v>41467.120000000003</v>
      </c>
      <c r="K56" s="146">
        <f t="shared" ref="K56" si="29">SUM(K54:K55)</f>
        <v>26531.09</v>
      </c>
      <c r="L56" s="146">
        <v>90581.94</v>
      </c>
      <c r="M56" s="146">
        <f t="shared" ref="M56:N56" si="30">SUM(M54:M55)</f>
        <v>24539.87</v>
      </c>
      <c r="N56" s="146">
        <f t="shared" si="30"/>
        <v>113803.91</v>
      </c>
      <c r="O56" s="179">
        <f>ROUND(SUM(O53:O55),5)</f>
        <v>316906.5</v>
      </c>
    </row>
    <row r="57" spans="1:15" s="1" customFormat="1" ht="30" customHeight="1" thickBot="1" x14ac:dyDescent="0.25">
      <c r="A57" s="161" t="s">
        <v>98</v>
      </c>
      <c r="B57" s="162"/>
      <c r="C57" s="162"/>
      <c r="D57" s="162"/>
      <c r="E57" s="162"/>
      <c r="F57" s="162"/>
      <c r="G57" s="162"/>
      <c r="H57" s="163">
        <f t="shared" ref="H57:O57" si="31">+H43+H51-H56</f>
        <v>1673585.1099999999</v>
      </c>
      <c r="I57" s="163">
        <f t="shared" si="31"/>
        <v>-1481965.7</v>
      </c>
      <c r="J57" s="163">
        <f t="shared" si="31"/>
        <v>1353373.9399999997</v>
      </c>
      <c r="K57" s="163">
        <f t="shared" si="31"/>
        <v>5011355.5600000005</v>
      </c>
      <c r="L57" s="163">
        <v>-3080422.44</v>
      </c>
      <c r="M57" s="163">
        <f t="shared" ref="M57:N57" si="32">+M43+M51-M56</f>
        <v>4308867.1500000004</v>
      </c>
      <c r="N57" s="163">
        <f t="shared" si="32"/>
        <v>2417933.0400000005</v>
      </c>
      <c r="O57" s="180">
        <f>+O43+O51-O56</f>
        <v>10202726.659999998</v>
      </c>
    </row>
    <row r="58" spans="1:15" x14ac:dyDescent="0.25">
      <c r="A58" s="150"/>
      <c r="B58" s="14"/>
      <c r="C58" s="14"/>
      <c r="D58" s="14"/>
      <c r="E58" s="14"/>
      <c r="F58" s="14"/>
      <c r="G58" s="14"/>
      <c r="H58" s="20"/>
      <c r="I58" s="20"/>
      <c r="J58" s="20"/>
      <c r="K58" s="20"/>
      <c r="L58" s="20"/>
      <c r="M58" s="20"/>
      <c r="N58" s="20"/>
      <c r="O58" s="132"/>
    </row>
    <row r="59" spans="1:15" x14ac:dyDescent="0.25">
      <c r="A59" s="150"/>
      <c r="B59" s="14"/>
      <c r="C59" s="14"/>
      <c r="D59" s="14"/>
      <c r="E59" s="14"/>
      <c r="F59" s="14"/>
      <c r="G59" s="14"/>
      <c r="H59" s="20"/>
      <c r="I59" s="20"/>
      <c r="J59" s="20"/>
      <c r="K59" s="20"/>
      <c r="L59" s="20"/>
      <c r="M59" s="20"/>
      <c r="N59" s="20"/>
      <c r="O59" s="132"/>
    </row>
    <row r="60" spans="1:15" x14ac:dyDescent="0.25">
      <c r="A60" s="150"/>
      <c r="B60" s="14"/>
      <c r="C60" s="14"/>
      <c r="D60" s="14"/>
      <c r="E60" s="14"/>
      <c r="F60" s="14"/>
      <c r="G60" s="14"/>
      <c r="H60" s="20"/>
      <c r="I60" s="20"/>
      <c r="J60" s="20"/>
      <c r="K60" s="20"/>
      <c r="L60" s="20"/>
      <c r="M60" s="20"/>
      <c r="N60" s="20"/>
      <c r="O60" s="132"/>
    </row>
    <row r="61" spans="1:15" ht="15.75" thickBot="1" x14ac:dyDescent="0.3">
      <c r="A61" s="151"/>
      <c r="B61" s="152"/>
      <c r="C61" s="152"/>
      <c r="D61" s="152"/>
      <c r="E61" s="152"/>
      <c r="F61" s="152"/>
      <c r="G61" s="152"/>
      <c r="H61" s="136"/>
      <c r="I61" s="136"/>
      <c r="J61" s="136"/>
      <c r="K61" s="136"/>
      <c r="L61" s="136"/>
      <c r="M61" s="136"/>
      <c r="N61" s="136"/>
      <c r="O61" s="137"/>
    </row>
  </sheetData>
  <pageMargins left="0.31496062992125984" right="0.19685039370078741" top="1.1023622047244095" bottom="0.59055118110236227" header="0.47244094488188981" footer="0.39370078740157483"/>
  <pageSetup scale="90" orientation="landscape" horizontalDpi="4294967294" r:id="rId1"/>
  <headerFooter>
    <oddHeader xml:space="preserve">&amp;C&amp;"Arial,Negrita"&amp;12 CONDOMINIO RESIDENCIAL VERTICAL BOHEMIA COUNTRY
&amp;14 Estado de Resultados (Expresado en Colones)
Julio 31 2019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topLeftCell="A22" zoomScaleNormal="100" workbookViewId="0">
      <pane xSplit="6" topLeftCell="H1" activePane="topRight" state="frozen"/>
      <selection pane="topRight" activeCell="N39" sqref="N39"/>
    </sheetView>
  </sheetViews>
  <sheetFormatPr baseColWidth="10" defaultColWidth="11.42578125" defaultRowHeight="15" x14ac:dyDescent="0.25"/>
  <cols>
    <col min="1" max="5" width="3" style="3" customWidth="1"/>
    <col min="6" max="6" width="21" style="3" customWidth="1"/>
    <col min="7" max="7" width="12.5703125" style="4" hidden="1" customWidth="1"/>
    <col min="8" max="8" width="14.42578125" style="101" customWidth="1"/>
    <col min="9" max="9" width="12.85546875" style="170" customWidth="1"/>
    <col min="10" max="10" width="14.7109375" style="101" customWidth="1"/>
    <col min="11" max="12" width="13.7109375" style="101" customWidth="1"/>
    <col min="13" max="13" width="12.5703125" style="101" customWidth="1"/>
    <col min="14" max="14" width="14.7109375" style="101" customWidth="1"/>
    <col min="15" max="15" width="11.42578125" style="101"/>
    <col min="16" max="16" width="12.140625" style="101" bestFit="1" customWidth="1"/>
    <col min="17" max="16384" width="11.42578125" style="101"/>
  </cols>
  <sheetData>
    <row r="1" spans="1:16" s="2" customFormat="1" ht="15.75" thickBot="1" x14ac:dyDescent="0.3">
      <c r="A1" s="5"/>
      <c r="B1" s="6"/>
      <c r="C1" s="6"/>
      <c r="D1" s="6"/>
      <c r="E1" s="6"/>
      <c r="F1" s="6"/>
      <c r="G1" s="6" t="s">
        <v>101</v>
      </c>
      <c r="H1" s="6" t="s">
        <v>147</v>
      </c>
      <c r="I1" s="6" t="s">
        <v>166</v>
      </c>
      <c r="J1" s="6" t="s">
        <v>168</v>
      </c>
      <c r="K1" s="6" t="s">
        <v>174</v>
      </c>
      <c r="L1" s="6" t="s">
        <v>177</v>
      </c>
      <c r="M1" s="6" t="s">
        <v>201</v>
      </c>
      <c r="N1" s="270" t="s">
        <v>559</v>
      </c>
    </row>
    <row r="2" spans="1:16" ht="15" customHeight="1" x14ac:dyDescent="0.25">
      <c r="A2" s="12" t="s">
        <v>5</v>
      </c>
      <c r="B2" s="13"/>
      <c r="C2" s="13"/>
      <c r="D2" s="13"/>
      <c r="E2" s="13"/>
      <c r="F2" s="13"/>
      <c r="G2" s="181"/>
      <c r="H2" s="181"/>
      <c r="I2" s="181"/>
      <c r="J2" s="181"/>
      <c r="K2" s="181"/>
      <c r="L2" s="181"/>
      <c r="M2" s="181"/>
      <c r="N2" s="182"/>
    </row>
    <row r="3" spans="1:16" ht="15" customHeight="1" x14ac:dyDescent="0.25">
      <c r="A3" s="12"/>
      <c r="B3" s="13" t="s">
        <v>102</v>
      </c>
      <c r="C3" s="13"/>
      <c r="D3" s="13"/>
      <c r="E3" s="13"/>
      <c r="F3" s="13"/>
      <c r="G3" s="181"/>
      <c r="H3" s="181"/>
      <c r="I3" s="181"/>
      <c r="J3" s="181"/>
      <c r="K3" s="181"/>
      <c r="L3" s="181"/>
      <c r="M3" s="181"/>
      <c r="N3" s="182"/>
    </row>
    <row r="4" spans="1:16" ht="15" customHeight="1" x14ac:dyDescent="0.25">
      <c r="A4" s="12"/>
      <c r="B4" s="13"/>
      <c r="C4" s="13"/>
      <c r="D4" s="13" t="s">
        <v>42</v>
      </c>
      <c r="E4" s="13"/>
      <c r="F4" s="13"/>
      <c r="G4" s="181"/>
      <c r="H4" s="181"/>
      <c r="I4" s="181"/>
      <c r="J4" s="181"/>
      <c r="K4" s="181"/>
      <c r="L4" s="181"/>
      <c r="M4" s="181"/>
      <c r="N4" s="182"/>
    </row>
    <row r="5" spans="1:16" ht="15" customHeight="1" x14ac:dyDescent="0.25">
      <c r="A5" s="12"/>
      <c r="B5" s="13"/>
      <c r="C5" s="13"/>
      <c r="D5" s="13"/>
      <c r="E5" s="13" t="s">
        <v>43</v>
      </c>
      <c r="F5" s="13"/>
      <c r="G5" s="181"/>
      <c r="H5" s="181"/>
      <c r="I5" s="181"/>
      <c r="J5" s="181"/>
      <c r="K5" s="181"/>
      <c r="L5" s="181"/>
      <c r="M5" s="181"/>
      <c r="N5" s="182"/>
    </row>
    <row r="6" spans="1:16" ht="15" customHeight="1" x14ac:dyDescent="0.25">
      <c r="A6" s="12"/>
      <c r="B6" s="13"/>
      <c r="C6" s="13"/>
      <c r="D6" s="13"/>
      <c r="E6" s="13" t="s">
        <v>48</v>
      </c>
      <c r="F6" s="14"/>
      <c r="G6" s="181">
        <v>1164412.25</v>
      </c>
      <c r="H6" s="181">
        <v>649013.6</v>
      </c>
      <c r="I6" s="181">
        <v>2702788.6</v>
      </c>
      <c r="J6" s="181">
        <v>2662540.48</v>
      </c>
      <c r="K6" s="181">
        <v>3085832.34</v>
      </c>
      <c r="L6" s="181">
        <v>3268012.93</v>
      </c>
      <c r="M6" s="181">
        <v>4974912.34</v>
      </c>
      <c r="N6" s="182">
        <f>+'Cons Scotia$'!I15</f>
        <v>3930460.4324000007</v>
      </c>
    </row>
    <row r="7" spans="1:16" ht="15" customHeight="1" thickBot="1" x14ac:dyDescent="0.3">
      <c r="A7" s="12"/>
      <c r="B7" s="13"/>
      <c r="C7" s="13"/>
      <c r="D7" s="13"/>
      <c r="E7" s="13" t="s">
        <v>44</v>
      </c>
      <c r="F7" s="14"/>
      <c r="G7" s="181">
        <v>1458012.47</v>
      </c>
      <c r="H7" s="181">
        <v>7726899.8499999996</v>
      </c>
      <c r="I7" s="181">
        <v>5238781.46</v>
      </c>
      <c r="J7" s="181">
        <v>7394393.2000000002</v>
      </c>
      <c r="K7" s="181">
        <v>7825535.8399999999</v>
      </c>
      <c r="L7" s="181">
        <v>6907971.6200000001</v>
      </c>
      <c r="M7" s="181">
        <v>11571297.109999999</v>
      </c>
      <c r="N7" s="182">
        <v>14772510.49</v>
      </c>
    </row>
    <row r="8" spans="1:16" ht="15" customHeight="1" thickBot="1" x14ac:dyDescent="0.3">
      <c r="A8" s="7"/>
      <c r="B8" s="8"/>
      <c r="C8" s="8"/>
      <c r="D8" s="8"/>
      <c r="E8" s="8" t="s">
        <v>103</v>
      </c>
      <c r="F8" s="8"/>
      <c r="G8" s="9">
        <f>ROUND(SUM(G5:G7),5)</f>
        <v>2622424.7200000002</v>
      </c>
      <c r="H8" s="9">
        <f t="shared" ref="H8" si="0">SUM(H6:H7)</f>
        <v>8375913.4499999993</v>
      </c>
      <c r="I8" s="9">
        <f t="shared" ref="I8:J8" si="1">SUM(I6:I7)</f>
        <v>7941570.0600000005</v>
      </c>
      <c r="J8" s="9">
        <f t="shared" si="1"/>
        <v>10056933.68</v>
      </c>
      <c r="K8" s="9">
        <f t="shared" ref="K8" si="2">SUM(K6:K7)</f>
        <v>10911368.18</v>
      </c>
      <c r="L8" s="9">
        <v>10175984.550000001</v>
      </c>
      <c r="M8" s="9">
        <f>SUM(M6:M7)</f>
        <v>16546209.449999999</v>
      </c>
      <c r="N8" s="178">
        <f>SUM(N6:N7)</f>
        <v>18702970.922400001</v>
      </c>
    </row>
    <row r="9" spans="1:16" ht="15" customHeight="1" x14ac:dyDescent="0.25">
      <c r="A9" s="12"/>
      <c r="B9" s="13"/>
      <c r="C9" s="13"/>
      <c r="D9" s="13"/>
      <c r="E9" s="13" t="s">
        <v>50</v>
      </c>
      <c r="F9" s="13"/>
      <c r="G9" s="181"/>
      <c r="H9" s="181"/>
      <c r="I9" s="181"/>
      <c r="J9" s="181"/>
      <c r="K9" s="181"/>
      <c r="L9" s="181"/>
      <c r="M9" s="181"/>
      <c r="N9" s="182"/>
    </row>
    <row r="10" spans="1:16" ht="15" customHeight="1" x14ac:dyDescent="0.25">
      <c r="A10" s="12"/>
      <c r="B10" s="13"/>
      <c r="C10" s="13"/>
      <c r="D10" s="13"/>
      <c r="E10" s="13"/>
      <c r="F10" s="13" t="s">
        <v>51</v>
      </c>
      <c r="G10" s="181">
        <v>3023761.95</v>
      </c>
      <c r="H10" s="181">
        <v>1255865.1200000001</v>
      </c>
      <c r="I10" s="181">
        <v>2223679.64</v>
      </c>
      <c r="J10" s="181">
        <v>1333375.99</v>
      </c>
      <c r="K10" s="181">
        <v>3891854.91</v>
      </c>
      <c r="L10" s="181">
        <v>2159507.1800000002</v>
      </c>
      <c r="M10" s="181">
        <v>2108554.14</v>
      </c>
      <c r="N10" s="182">
        <v>2715363.87</v>
      </c>
    </row>
    <row r="11" spans="1:16" ht="15" customHeight="1" thickBot="1" x14ac:dyDescent="0.3">
      <c r="A11" s="12"/>
      <c r="B11" s="13"/>
      <c r="C11" s="13"/>
      <c r="D11" s="13"/>
      <c r="E11" s="13"/>
      <c r="F11" s="13" t="s">
        <v>55</v>
      </c>
      <c r="G11" s="181">
        <v>3764874.79</v>
      </c>
      <c r="H11" s="181">
        <v>4203775.1100000003</v>
      </c>
      <c r="I11" s="181">
        <v>3228038.56</v>
      </c>
      <c r="J11" s="181">
        <v>3143407.67</v>
      </c>
      <c r="K11" s="181">
        <v>2047156.71</v>
      </c>
      <c r="L11" s="181">
        <v>470548.18</v>
      </c>
      <c r="M11" s="181">
        <v>457462.87</v>
      </c>
      <c r="N11" s="182">
        <v>399248.59</v>
      </c>
    </row>
    <row r="12" spans="1:16" ht="15" customHeight="1" thickBot="1" x14ac:dyDescent="0.3">
      <c r="A12" s="7"/>
      <c r="B12" s="8"/>
      <c r="C12" s="8"/>
      <c r="D12" s="8"/>
      <c r="E12" s="8" t="s">
        <v>53</v>
      </c>
      <c r="F12" s="8"/>
      <c r="G12" s="9">
        <f>ROUND(SUM(G9:G11),5)</f>
        <v>6788636.7400000002</v>
      </c>
      <c r="H12" s="9">
        <f t="shared" ref="H12" si="3">SUM(H10:H11)</f>
        <v>5459640.2300000004</v>
      </c>
      <c r="I12" s="9">
        <f t="shared" ref="I12:J12" si="4">SUM(I10:I11)</f>
        <v>5451718.2000000002</v>
      </c>
      <c r="J12" s="9">
        <f t="shared" si="4"/>
        <v>4476783.66</v>
      </c>
      <c r="K12" s="9">
        <f t="shared" ref="K12" si="5">SUM(K10:K11)</f>
        <v>5939011.6200000001</v>
      </c>
      <c r="L12" s="9">
        <v>2630055.3600000003</v>
      </c>
      <c r="M12" s="9">
        <f t="shared" ref="M12:N12" si="6">SUM(M10:M11)</f>
        <v>2566017.0100000002</v>
      </c>
      <c r="N12" s="178">
        <f t="shared" si="6"/>
        <v>3114612.46</v>
      </c>
    </row>
    <row r="13" spans="1:16" ht="15" customHeight="1" thickBot="1" x14ac:dyDescent="0.3">
      <c r="A13" s="7"/>
      <c r="B13" s="8"/>
      <c r="C13" s="8"/>
      <c r="D13" s="8" t="s">
        <v>54</v>
      </c>
      <c r="E13" s="8"/>
      <c r="F13" s="8"/>
      <c r="G13" s="9">
        <f t="shared" ref="G13" si="7">ROUND(G4+G8+G12,5)</f>
        <v>9411061.4600000009</v>
      </c>
      <c r="H13" s="9">
        <f>ROUND(H4+H8+H12,5)</f>
        <v>13835553.68</v>
      </c>
      <c r="I13" s="9">
        <f>ROUND(I4+I8+I12,5)</f>
        <v>13393288.26</v>
      </c>
      <c r="J13" s="9">
        <f>ROUND(J4+J8+J12,5)</f>
        <v>14533717.34</v>
      </c>
      <c r="K13" s="9">
        <f>ROUND(K4+K8+K12,5)</f>
        <v>16850379.800000001</v>
      </c>
      <c r="L13" s="9">
        <v>12806039.91</v>
      </c>
      <c r="M13" s="9">
        <f>ROUND(M4+M8+M12,5)</f>
        <v>19112226.460000001</v>
      </c>
      <c r="N13" s="178">
        <f>ROUND(N4+N8+N12,5)</f>
        <v>21817583.382399999</v>
      </c>
    </row>
    <row r="14" spans="1:16" ht="15" customHeight="1" x14ac:dyDescent="0.25">
      <c r="A14" s="12"/>
      <c r="B14" s="13"/>
      <c r="C14" s="13"/>
      <c r="D14" s="13" t="s">
        <v>104</v>
      </c>
      <c r="E14" s="13"/>
      <c r="F14" s="13"/>
      <c r="G14" s="181"/>
      <c r="H14" s="181"/>
      <c r="I14" s="181"/>
      <c r="J14" s="181"/>
      <c r="K14" s="181"/>
      <c r="L14" s="181"/>
      <c r="M14" s="181"/>
      <c r="N14" s="182"/>
    </row>
    <row r="15" spans="1:16" ht="15" customHeight="1" x14ac:dyDescent="0.25">
      <c r="A15" s="12"/>
      <c r="B15" s="13"/>
      <c r="C15" s="13"/>
      <c r="D15" s="13"/>
      <c r="E15" s="13" t="s">
        <v>105</v>
      </c>
      <c r="F15" s="13"/>
      <c r="G15" s="181">
        <f>4835341.86-G16</f>
        <v>4316353.5100000007</v>
      </c>
      <c r="H15" s="172">
        <v>5393487.2000000002</v>
      </c>
      <c r="I15" s="172">
        <v>3878788.38</v>
      </c>
      <c r="J15" s="172">
        <v>4544762.09</v>
      </c>
      <c r="K15" s="172">
        <v>5277364.66</v>
      </c>
      <c r="L15" s="172">
        <v>5686013.4299999997</v>
      </c>
      <c r="M15" s="172">
        <v>5391240.9800000004</v>
      </c>
      <c r="N15" s="209">
        <f>+CXC!F13-N16</f>
        <v>6128770.5499999998</v>
      </c>
      <c r="P15" s="304" t="s">
        <v>4</v>
      </c>
    </row>
    <row r="16" spans="1:16" ht="15" customHeight="1" thickBot="1" x14ac:dyDescent="0.3">
      <c r="A16" s="12"/>
      <c r="B16" s="13"/>
      <c r="C16" s="13"/>
      <c r="D16" s="13"/>
      <c r="E16" s="13" t="s">
        <v>128</v>
      </c>
      <c r="F16" s="13"/>
      <c r="G16" s="181">
        <v>518988.35</v>
      </c>
      <c r="H16" s="181">
        <v>332425.12</v>
      </c>
      <c r="I16" s="181">
        <v>42074.9</v>
      </c>
      <c r="J16" s="181">
        <v>331678.71000000002</v>
      </c>
      <c r="K16" s="181">
        <v>482296.67</v>
      </c>
      <c r="L16" s="181">
        <v>438117.29</v>
      </c>
      <c r="M16" s="181">
        <v>357063.21</v>
      </c>
      <c r="N16" s="182">
        <v>363771.13</v>
      </c>
    </row>
    <row r="17" spans="1:14" ht="15" customHeight="1" thickBot="1" x14ac:dyDescent="0.3">
      <c r="A17" s="7"/>
      <c r="B17" s="8"/>
      <c r="C17" s="8"/>
      <c r="D17" s="8" t="s">
        <v>106</v>
      </c>
      <c r="E17" s="8"/>
      <c r="F17" s="8"/>
      <c r="G17" s="9">
        <f t="shared" ref="G17" si="8">SUM(G15:G16)</f>
        <v>4835341.8600000003</v>
      </c>
      <c r="H17" s="9">
        <f>SUM(H15:H16)</f>
        <v>5725912.3200000003</v>
      </c>
      <c r="I17" s="9">
        <f>SUM(I15:I16)</f>
        <v>3920863.28</v>
      </c>
      <c r="J17" s="9">
        <f>SUM(J15:J16)</f>
        <v>4876440.8</v>
      </c>
      <c r="K17" s="9">
        <f>SUM(K15:K16)</f>
        <v>5759661.3300000001</v>
      </c>
      <c r="L17" s="9">
        <v>6124130.7199999997</v>
      </c>
      <c r="M17" s="9">
        <f>SUM(M15:M16)</f>
        <v>5748304.1900000004</v>
      </c>
      <c r="N17" s="178">
        <f>SUM(N15:N16)</f>
        <v>6492541.6799999997</v>
      </c>
    </row>
    <row r="18" spans="1:14" ht="15" customHeight="1" x14ac:dyDescent="0.25">
      <c r="A18" s="12"/>
      <c r="B18" s="13"/>
      <c r="C18" s="13" t="s">
        <v>0</v>
      </c>
      <c r="D18" s="13"/>
      <c r="E18" s="13"/>
      <c r="F18" s="13"/>
      <c r="G18" s="181"/>
      <c r="H18" s="181"/>
      <c r="I18" s="181"/>
      <c r="J18" s="181"/>
      <c r="K18" s="181"/>
      <c r="L18" s="181"/>
      <c r="M18" s="181"/>
      <c r="N18" s="182"/>
    </row>
    <row r="19" spans="1:14" ht="15" customHeight="1" thickBot="1" x14ac:dyDescent="0.3">
      <c r="A19" s="12"/>
      <c r="B19" s="13"/>
      <c r="C19" s="13"/>
      <c r="D19" s="13" t="s">
        <v>107</v>
      </c>
      <c r="E19" s="13"/>
      <c r="F19" s="13"/>
      <c r="G19" s="181">
        <v>616877.5</v>
      </c>
      <c r="H19" s="181">
        <v>629105</v>
      </c>
      <c r="I19" s="181">
        <v>598805</v>
      </c>
      <c r="J19" s="181">
        <v>598805</v>
      </c>
      <c r="K19" s="181">
        <v>534405</v>
      </c>
      <c r="L19" s="181">
        <v>534405</v>
      </c>
      <c r="M19" s="181">
        <v>593605</v>
      </c>
      <c r="N19" s="182">
        <v>593605</v>
      </c>
    </row>
    <row r="20" spans="1:14" ht="15" customHeight="1" thickBot="1" x14ac:dyDescent="0.3">
      <c r="A20" s="7"/>
      <c r="B20" s="8"/>
      <c r="C20" s="8" t="s">
        <v>112</v>
      </c>
      <c r="D20" s="8"/>
      <c r="E20" s="8"/>
      <c r="F20" s="8"/>
      <c r="G20" s="9">
        <f t="shared" ref="G20" si="9">ROUND(SUM(G18:G19),5)</f>
        <v>616877.5</v>
      </c>
      <c r="H20" s="9">
        <f>ROUND(SUM(H18:H19),5)</f>
        <v>629105</v>
      </c>
      <c r="I20" s="9">
        <f>ROUND(SUM(I18:I19),5)</f>
        <v>598805</v>
      </c>
      <c r="J20" s="9">
        <f>ROUND(SUM(J18:J19),5)</f>
        <v>598805</v>
      </c>
      <c r="K20" s="9">
        <f>ROUND(SUM(K18:K19),5)</f>
        <v>534405</v>
      </c>
      <c r="L20" s="9">
        <v>534405</v>
      </c>
      <c r="M20" s="9">
        <f>ROUND(SUM(M18:M19),5)</f>
        <v>593605</v>
      </c>
      <c r="N20" s="178">
        <f>ROUND(SUM(N18:N19),5)</f>
        <v>593605</v>
      </c>
    </row>
    <row r="21" spans="1:14" s="1" customFormat="1" ht="15" customHeight="1" thickBot="1" x14ac:dyDescent="0.25">
      <c r="A21" s="153" t="s">
        <v>113</v>
      </c>
      <c r="B21" s="154"/>
      <c r="C21" s="154"/>
      <c r="D21" s="154"/>
      <c r="E21" s="154"/>
      <c r="F21" s="154"/>
      <c r="G21" s="155">
        <f>+G13+G17+G19</f>
        <v>14863280.82</v>
      </c>
      <c r="H21" s="155">
        <f t="shared" ref="H21" si="10">+H13+H17+H20</f>
        <v>20190571</v>
      </c>
      <c r="I21" s="155">
        <f t="shared" ref="I21:J21" si="11">+I13+I17+I20</f>
        <v>17912956.539999999</v>
      </c>
      <c r="J21" s="155">
        <f t="shared" si="11"/>
        <v>20008963.140000001</v>
      </c>
      <c r="K21" s="155">
        <f t="shared" ref="K21" si="12">+K13+K17+K20</f>
        <v>23144446.130000003</v>
      </c>
      <c r="L21" s="155">
        <v>19464575.629999999</v>
      </c>
      <c r="M21" s="155">
        <f t="shared" ref="M21:N21" si="13">+M13+M17+M20</f>
        <v>25454135.650000002</v>
      </c>
      <c r="N21" s="271">
        <f t="shared" si="13"/>
        <v>28903730.062399998</v>
      </c>
    </row>
    <row r="22" spans="1:14" ht="15" customHeight="1" x14ac:dyDescent="0.25">
      <c r="A22" s="12" t="s">
        <v>114</v>
      </c>
      <c r="B22" s="13"/>
      <c r="C22" s="13"/>
      <c r="D22" s="13"/>
      <c r="E22" s="13"/>
      <c r="F22" s="13"/>
      <c r="G22" s="181"/>
      <c r="H22" s="181"/>
      <c r="I22" s="181"/>
      <c r="J22" s="181"/>
      <c r="K22" s="181"/>
      <c r="L22" s="181"/>
      <c r="M22" s="181"/>
      <c r="N22" s="182"/>
    </row>
    <row r="23" spans="1:14" ht="15" customHeight="1" x14ac:dyDescent="0.25">
      <c r="A23" s="12"/>
      <c r="B23" s="13" t="s">
        <v>6</v>
      </c>
      <c r="C23" s="13"/>
      <c r="D23" s="13"/>
      <c r="E23" s="13"/>
      <c r="F23" s="13"/>
      <c r="G23" s="181"/>
      <c r="H23" s="181"/>
      <c r="I23" s="181"/>
      <c r="J23" s="181"/>
      <c r="K23" s="181"/>
      <c r="L23" s="181"/>
      <c r="M23" s="181"/>
      <c r="N23" s="182"/>
    </row>
    <row r="24" spans="1:14" ht="15" customHeight="1" x14ac:dyDescent="0.25">
      <c r="A24" s="12"/>
      <c r="B24" s="13"/>
      <c r="C24" s="13"/>
      <c r="D24" s="13" t="s">
        <v>115</v>
      </c>
      <c r="E24" s="13"/>
      <c r="F24" s="13"/>
      <c r="G24" s="181"/>
      <c r="H24" s="181"/>
      <c r="I24" s="181"/>
      <c r="J24" s="181"/>
      <c r="K24" s="181"/>
      <c r="L24" s="181"/>
      <c r="M24" s="181"/>
      <c r="N24" s="182"/>
    </row>
    <row r="25" spans="1:14" ht="15" customHeight="1" thickBot="1" x14ac:dyDescent="0.3">
      <c r="A25" s="12"/>
      <c r="B25" s="13"/>
      <c r="C25" s="13"/>
      <c r="D25" s="13"/>
      <c r="E25" s="13" t="s">
        <v>108</v>
      </c>
      <c r="F25" s="13"/>
      <c r="G25" s="181">
        <v>60000</v>
      </c>
      <c r="H25" s="181">
        <v>95000</v>
      </c>
      <c r="I25" s="181">
        <v>59390.47</v>
      </c>
      <c r="J25" s="181">
        <v>405267.6</v>
      </c>
      <c r="K25" s="181">
        <v>122000</v>
      </c>
      <c r="L25" s="181">
        <v>27000</v>
      </c>
      <c r="M25" s="181">
        <v>1401557.02</v>
      </c>
      <c r="N25" s="182">
        <v>731111</v>
      </c>
    </row>
    <row r="26" spans="1:14" ht="15" customHeight="1" thickBot="1" x14ac:dyDescent="0.3">
      <c r="A26" s="7"/>
      <c r="B26" s="8"/>
      <c r="C26" s="8"/>
      <c r="D26" s="8" t="s">
        <v>1</v>
      </c>
      <c r="E26" s="8"/>
      <c r="F26" s="8"/>
      <c r="G26" s="9">
        <f t="shared" ref="G26" si="14">ROUND(SUM(G24:G25),5)</f>
        <v>60000</v>
      </c>
      <c r="H26" s="9">
        <f>ROUND(SUM(H24:H25),5)</f>
        <v>95000</v>
      </c>
      <c r="I26" s="9">
        <f>ROUND(SUM(I24:I25),5)</f>
        <v>59390.47</v>
      </c>
      <c r="J26" s="9">
        <f>ROUND(SUM(J24:J25),5)</f>
        <v>405267.6</v>
      </c>
      <c r="K26" s="9">
        <f>ROUND(SUM(K24:K25),5)</f>
        <v>122000</v>
      </c>
      <c r="L26" s="9">
        <v>27000</v>
      </c>
      <c r="M26" s="9">
        <f>ROUND(SUM(M24:M25),5)</f>
        <v>1401557.02</v>
      </c>
      <c r="N26" s="178">
        <f>ROUND(SUM(N24:N25),5)</f>
        <v>731111</v>
      </c>
    </row>
    <row r="27" spans="1:14" ht="15" customHeight="1" x14ac:dyDescent="0.25">
      <c r="A27" s="12"/>
      <c r="B27" s="13"/>
      <c r="C27" s="13"/>
      <c r="D27" s="13"/>
      <c r="E27" s="13" t="s">
        <v>109</v>
      </c>
      <c r="F27" s="13" t="s">
        <v>116</v>
      </c>
      <c r="G27" s="181"/>
      <c r="H27" s="181"/>
      <c r="I27" s="181"/>
      <c r="J27" s="181"/>
      <c r="K27" s="181"/>
      <c r="L27" s="181"/>
      <c r="M27" s="181"/>
      <c r="N27" s="182"/>
    </row>
    <row r="28" spans="1:14" ht="15" customHeight="1" x14ac:dyDescent="0.25">
      <c r="A28" s="12"/>
      <c r="B28" s="13"/>
      <c r="C28" s="13"/>
      <c r="D28" s="13"/>
      <c r="E28" s="13"/>
      <c r="F28" s="13" t="s">
        <v>110</v>
      </c>
      <c r="G28" s="181">
        <v>15103.6</v>
      </c>
      <c r="H28" s="181">
        <v>15103.6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2">
        <v>0</v>
      </c>
    </row>
    <row r="29" spans="1:14" ht="15" customHeight="1" x14ac:dyDescent="0.25">
      <c r="A29" s="12"/>
      <c r="B29" s="13"/>
      <c r="C29" s="13"/>
      <c r="D29" s="13"/>
      <c r="E29" s="13"/>
      <c r="F29" s="13" t="s">
        <v>121</v>
      </c>
      <c r="G29" s="181">
        <v>1365915.17</v>
      </c>
      <c r="H29" s="167">
        <v>4170177.05</v>
      </c>
      <c r="I29" s="167">
        <v>3425241.42</v>
      </c>
      <c r="J29" s="167">
        <v>3579100.95</v>
      </c>
      <c r="K29" s="167">
        <v>2193415.98</v>
      </c>
      <c r="L29" s="167">
        <v>1931863.9200000002</v>
      </c>
      <c r="M29" s="167">
        <v>2661592.77</v>
      </c>
      <c r="N29" s="272">
        <f>-CXC!F26</f>
        <v>4156492.1599999997</v>
      </c>
    </row>
    <row r="30" spans="1:14" ht="15" customHeight="1" thickBot="1" x14ac:dyDescent="0.3">
      <c r="A30" s="12"/>
      <c r="B30" s="13"/>
      <c r="C30" s="13"/>
      <c r="D30" s="13"/>
      <c r="E30" s="13"/>
      <c r="F30" s="13" t="s">
        <v>122</v>
      </c>
      <c r="G30" s="181">
        <v>1122573</v>
      </c>
      <c r="H30" s="167">
        <v>630513</v>
      </c>
      <c r="I30" s="167">
        <v>630513</v>
      </c>
      <c r="J30" s="167">
        <v>873409</v>
      </c>
      <c r="K30" s="167">
        <v>666489</v>
      </c>
      <c r="L30" s="167">
        <v>423593</v>
      </c>
      <c r="M30" s="167">
        <f>-CXC!G28</f>
        <v>0</v>
      </c>
      <c r="N30" s="272">
        <f>-CXC!F28</f>
        <v>207208</v>
      </c>
    </row>
    <row r="31" spans="1:14" ht="15" customHeight="1" thickBot="1" x14ac:dyDescent="0.3">
      <c r="A31" s="7"/>
      <c r="B31" s="8"/>
      <c r="C31" s="8"/>
      <c r="D31" s="8"/>
      <c r="E31" s="8" t="s">
        <v>111</v>
      </c>
      <c r="F31" s="8"/>
      <c r="G31" s="9">
        <f t="shared" ref="G31" si="15">SUM(G28:G30)</f>
        <v>2503591.77</v>
      </c>
      <c r="H31" s="9">
        <f>SUM(H28:H30)</f>
        <v>4815793.6500000004</v>
      </c>
      <c r="I31" s="9">
        <f>SUM(I28:I30)</f>
        <v>4055754.42</v>
      </c>
      <c r="J31" s="9">
        <f>SUM(J28:J30)</f>
        <v>4452509.95</v>
      </c>
      <c r="K31" s="9">
        <f>SUM(K28:K30)</f>
        <v>2859904.98</v>
      </c>
      <c r="L31" s="9">
        <v>2355456.92</v>
      </c>
      <c r="M31" s="9">
        <f>SUM(M28:M30)</f>
        <v>2661592.77</v>
      </c>
      <c r="N31" s="178">
        <f>SUM(N28:N30)</f>
        <v>4363700.16</v>
      </c>
    </row>
    <row r="32" spans="1:14" ht="15" customHeight="1" thickBot="1" x14ac:dyDescent="0.3">
      <c r="A32" s="7"/>
      <c r="B32" s="8" t="s">
        <v>7</v>
      </c>
      <c r="C32" s="8"/>
      <c r="D32" s="8"/>
      <c r="E32" s="8"/>
      <c r="F32" s="8"/>
      <c r="G32" s="9">
        <f t="shared" ref="G32" si="16">+G26+G31</f>
        <v>2563591.77</v>
      </c>
      <c r="H32" s="9">
        <f t="shared" ref="H32" si="17">+H26+H31</f>
        <v>4910793.6500000004</v>
      </c>
      <c r="I32" s="9">
        <f t="shared" ref="I32:J32" si="18">+I26+I31</f>
        <v>4115144.89</v>
      </c>
      <c r="J32" s="9">
        <f t="shared" si="18"/>
        <v>4857777.55</v>
      </c>
      <c r="K32" s="9">
        <f t="shared" ref="K32" si="19">+K26+K31</f>
        <v>2981904.98</v>
      </c>
      <c r="L32" s="9">
        <v>2382456.92</v>
      </c>
      <c r="M32" s="9">
        <f t="shared" ref="M32:N32" si="20">+M26+M31</f>
        <v>4063149.79</v>
      </c>
      <c r="N32" s="178">
        <f t="shared" si="20"/>
        <v>5094811.16</v>
      </c>
    </row>
    <row r="33" spans="1:14" ht="15" customHeight="1" x14ac:dyDescent="0.25">
      <c r="A33" s="12"/>
      <c r="B33" s="13" t="s">
        <v>117</v>
      </c>
      <c r="C33" s="13"/>
      <c r="D33" s="13"/>
      <c r="E33" s="13"/>
      <c r="F33" s="13"/>
      <c r="G33" s="181"/>
      <c r="H33" s="181"/>
      <c r="I33" s="181"/>
      <c r="J33" s="181"/>
      <c r="K33" s="181"/>
      <c r="L33" s="181"/>
      <c r="M33" s="181"/>
      <c r="N33" s="182"/>
    </row>
    <row r="34" spans="1:14" ht="15" customHeight="1" x14ac:dyDescent="0.25">
      <c r="A34" s="12"/>
      <c r="B34" s="13"/>
      <c r="C34" s="13" t="s">
        <v>118</v>
      </c>
      <c r="D34" s="13"/>
      <c r="E34" s="13"/>
      <c r="F34" s="13"/>
      <c r="G34" s="181">
        <v>12284830.720000001</v>
      </c>
      <c r="H34" s="181">
        <f>14068173.24-461981</f>
        <v>13606192.24</v>
      </c>
      <c r="I34" s="181">
        <f>+H36</f>
        <v>15279777.35</v>
      </c>
      <c r="J34" s="181">
        <f>+I36</f>
        <v>13797811.65</v>
      </c>
      <c r="K34" s="181">
        <f>+J36</f>
        <v>15151185.59</v>
      </c>
      <c r="L34" s="181">
        <v>20162541.149999999</v>
      </c>
      <c r="M34" s="181">
        <f>+L36</f>
        <v>17082118.710000001</v>
      </c>
      <c r="N34" s="182">
        <f>+M36</f>
        <v>21390985.859999999</v>
      </c>
    </row>
    <row r="35" spans="1:14" ht="15" customHeight="1" thickBot="1" x14ac:dyDescent="0.3">
      <c r="A35" s="12"/>
      <c r="B35" s="13"/>
      <c r="C35" s="13" t="s">
        <v>119</v>
      </c>
      <c r="D35" s="13"/>
      <c r="E35" s="13"/>
      <c r="F35" s="13"/>
      <c r="G35" s="181" t="e">
        <f>+'Estado Resultados'!#REF!</f>
        <v>#REF!</v>
      </c>
      <c r="H35" s="181">
        <f>+'Estado Resultados'!H57</f>
        <v>1673585.1099999999</v>
      </c>
      <c r="I35" s="181">
        <f>+'Estado Resultados'!I57</f>
        <v>-1481965.7</v>
      </c>
      <c r="J35" s="181">
        <f>+'Estado Resultados'!J57</f>
        <v>1353373.9399999997</v>
      </c>
      <c r="K35" s="181">
        <f>+'Estado Resultados'!K57</f>
        <v>5011355.5600000005</v>
      </c>
      <c r="L35" s="181">
        <v>-3080422.44</v>
      </c>
      <c r="M35" s="181">
        <f>+'Estado Resultados'!M57</f>
        <v>4308867.1500000004</v>
      </c>
      <c r="N35" s="182">
        <f>+'Estado Resultados'!N57</f>
        <v>2417933.0400000005</v>
      </c>
    </row>
    <row r="36" spans="1:14" ht="15" customHeight="1" thickBot="1" x14ac:dyDescent="0.3">
      <c r="A36" s="7"/>
      <c r="B36" s="8" t="s">
        <v>120</v>
      </c>
      <c r="C36" s="8"/>
      <c r="D36" s="8"/>
      <c r="E36" s="8"/>
      <c r="F36" s="8"/>
      <c r="G36" s="9" t="e">
        <f t="shared" ref="G36" si="21">ROUND(SUM(G33:G35),5)</f>
        <v>#REF!</v>
      </c>
      <c r="H36" s="9">
        <f>ROUND(SUM(H33:H35),5)</f>
        <v>15279777.35</v>
      </c>
      <c r="I36" s="9">
        <f>ROUND(SUM(I33:I35),5)</f>
        <v>13797811.65</v>
      </c>
      <c r="J36" s="9">
        <f>ROUND(SUM(J33:J35),5)</f>
        <v>15151185.59</v>
      </c>
      <c r="K36" s="9">
        <f>ROUND(SUM(K33:K35),5)</f>
        <v>20162541.149999999</v>
      </c>
      <c r="L36" s="9">
        <v>17082118.710000001</v>
      </c>
      <c r="M36" s="9">
        <f>ROUND(SUM(M33:M35),5)</f>
        <v>21390985.859999999</v>
      </c>
      <c r="N36" s="178">
        <f>ROUND(SUM(N33:N35),5)</f>
        <v>23808918.899999999</v>
      </c>
    </row>
    <row r="37" spans="1:14" s="1" customFormat="1" ht="15" customHeight="1" thickBot="1" x14ac:dyDescent="0.25">
      <c r="A37" s="153" t="s">
        <v>8</v>
      </c>
      <c r="B37" s="153"/>
      <c r="C37" s="154"/>
      <c r="D37" s="154"/>
      <c r="E37" s="154"/>
      <c r="F37" s="154"/>
      <c r="G37" s="155" t="e">
        <f>+G32+G36</f>
        <v>#REF!</v>
      </c>
      <c r="H37" s="155">
        <f>ROUND(H22+H32+H36,5)</f>
        <v>20190571</v>
      </c>
      <c r="I37" s="155">
        <f>ROUND(I22+I32+I36,5)</f>
        <v>17912956.539999999</v>
      </c>
      <c r="J37" s="155">
        <f>ROUND(J22+J32+J36,5)</f>
        <v>20008963.140000001</v>
      </c>
      <c r="K37" s="155">
        <f>ROUND(K22+K32+K36,5)</f>
        <v>23144446.129999999</v>
      </c>
      <c r="L37" s="155">
        <v>19464575.629999999</v>
      </c>
      <c r="M37" s="155">
        <f>ROUND(M22+M32+M36,5)</f>
        <v>25454135.649999999</v>
      </c>
      <c r="N37" s="271">
        <f>ROUND(N22+N32+N36,5)</f>
        <v>28903730.059999999</v>
      </c>
    </row>
    <row r="38" spans="1:14" ht="15" customHeight="1" x14ac:dyDescent="0.25">
      <c r="A38" s="150"/>
      <c r="B38" s="14"/>
      <c r="C38" s="14"/>
      <c r="D38" s="14"/>
      <c r="E38" s="14"/>
      <c r="F38" s="14"/>
      <c r="G38" s="20"/>
      <c r="H38" s="20"/>
      <c r="I38" s="20"/>
      <c r="J38" s="20"/>
      <c r="K38" s="20"/>
      <c r="L38" s="20"/>
      <c r="M38" s="20"/>
      <c r="N38" s="132"/>
    </row>
    <row r="39" spans="1:14" ht="15" customHeight="1" x14ac:dyDescent="0.25">
      <c r="A39" s="150"/>
      <c r="B39" s="14"/>
      <c r="C39" s="14"/>
      <c r="D39" s="14"/>
      <c r="E39" s="14"/>
      <c r="F39" s="14"/>
      <c r="G39" s="15" t="e">
        <f t="shared" ref="G39:K39" si="22">+G21-G37</f>
        <v>#REF!</v>
      </c>
      <c r="H39" s="15">
        <f t="shared" si="22"/>
        <v>0</v>
      </c>
      <c r="I39" s="15">
        <f t="shared" si="22"/>
        <v>0</v>
      </c>
      <c r="J39" s="15">
        <f t="shared" si="22"/>
        <v>0</v>
      </c>
      <c r="K39" s="15">
        <f t="shared" si="22"/>
        <v>0</v>
      </c>
      <c r="L39" s="15">
        <v>0</v>
      </c>
      <c r="M39" s="15">
        <f t="shared" ref="M39:N39" si="23">+M21-M37</f>
        <v>0</v>
      </c>
      <c r="N39" s="273">
        <f t="shared" si="23"/>
        <v>2.3999996483325958E-3</v>
      </c>
    </row>
    <row r="40" spans="1:14" ht="15" customHeight="1" x14ac:dyDescent="0.25">
      <c r="A40" s="150"/>
      <c r="B40" s="14"/>
      <c r="C40" s="14"/>
      <c r="D40" s="14"/>
      <c r="E40" s="14"/>
      <c r="F40" s="14"/>
      <c r="G40" s="20"/>
      <c r="H40" s="170"/>
      <c r="J40" s="170"/>
      <c r="K40" s="170"/>
      <c r="L40" s="170"/>
      <c r="M40" s="170"/>
      <c r="N40" s="274"/>
    </row>
    <row r="41" spans="1:14" ht="15" customHeight="1" thickBot="1" x14ac:dyDescent="0.3">
      <c r="A41" s="151"/>
      <c r="B41" s="152"/>
      <c r="C41" s="152"/>
      <c r="D41" s="152"/>
      <c r="E41" s="152"/>
      <c r="F41" s="152"/>
      <c r="G41" s="136"/>
      <c r="H41" s="171"/>
      <c r="I41" s="171"/>
      <c r="J41" s="171"/>
      <c r="K41" s="171"/>
      <c r="L41" s="171"/>
      <c r="M41" s="171"/>
      <c r="N41" s="275"/>
    </row>
  </sheetData>
  <pageMargins left="0.39370078740157483" right="0.23622047244094491" top="1.32" bottom="0.65" header="0.55118110236220474" footer="0.19685039370078741"/>
  <pageSetup orientation="landscape" horizontalDpi="4294967294" r:id="rId1"/>
  <headerFooter>
    <oddHeader>&amp;C&amp;"Arial,Negrita"&amp;12 CONDOMINIO RESIDENCIAL VERTICAL BOHEMIA COUNTRY
&amp;14 Balance General (Expresado en Colones)
Julio 31 de  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2"/>
  <sheetViews>
    <sheetView showGridLines="0" topLeftCell="A253" workbookViewId="0">
      <selection activeCell="D268" sqref="D268"/>
    </sheetView>
  </sheetViews>
  <sheetFormatPr baseColWidth="10" defaultColWidth="11.42578125" defaultRowHeight="15" x14ac:dyDescent="0.25"/>
  <cols>
    <col min="1" max="1" width="6.42578125" style="4" customWidth="1"/>
    <col min="2" max="2" width="9.140625" style="118" customWidth="1"/>
    <col min="3" max="3" width="13.5703125" style="118" customWidth="1"/>
    <col min="4" max="4" width="32.42578125" style="204" customWidth="1"/>
    <col min="5" max="5" width="60.85546875" style="4" customWidth="1"/>
    <col min="6" max="6" width="19.140625" style="4" customWidth="1"/>
    <col min="7" max="7" width="14.140625" style="4" bestFit="1" customWidth="1"/>
    <col min="8" max="16384" width="11.42578125" style="101"/>
  </cols>
  <sheetData>
    <row r="1" spans="1:8" ht="15.75" thickBot="1" x14ac:dyDescent="0.3">
      <c r="A1" s="276" t="s">
        <v>32</v>
      </c>
      <c r="B1" s="277" t="s">
        <v>33</v>
      </c>
      <c r="C1" s="277" t="s">
        <v>34</v>
      </c>
      <c r="D1" s="277" t="s">
        <v>36</v>
      </c>
      <c r="E1" s="277" t="s">
        <v>35</v>
      </c>
      <c r="F1" s="277" t="s">
        <v>37</v>
      </c>
      <c r="G1" s="277" t="s">
        <v>38</v>
      </c>
      <c r="H1" s="278" t="s">
        <v>39</v>
      </c>
    </row>
    <row r="2" spans="1:8" x14ac:dyDescent="0.25">
      <c r="A2" s="188" t="s">
        <v>142</v>
      </c>
      <c r="B2" s="197"/>
      <c r="C2" s="281"/>
      <c r="D2" s="198"/>
      <c r="E2" s="198"/>
      <c r="F2" s="199"/>
      <c r="G2" s="199"/>
      <c r="H2" s="200"/>
    </row>
    <row r="3" spans="1:8" x14ac:dyDescent="0.25">
      <c r="A3" s="12" t="s">
        <v>143</v>
      </c>
      <c r="B3" s="108"/>
      <c r="C3" s="282"/>
      <c r="D3" s="13"/>
      <c r="E3" s="13"/>
      <c r="F3" s="99"/>
      <c r="G3" s="99"/>
      <c r="H3" s="184"/>
    </row>
    <row r="4" spans="1:8" x14ac:dyDescent="0.25">
      <c r="A4" s="12" t="s">
        <v>60</v>
      </c>
      <c r="B4" s="108"/>
      <c r="C4" s="282"/>
      <c r="D4" s="13"/>
      <c r="E4" s="13"/>
      <c r="F4" s="99"/>
      <c r="G4" s="99"/>
      <c r="H4" s="184"/>
    </row>
    <row r="5" spans="1:8" x14ac:dyDescent="0.25">
      <c r="A5" s="12" t="s">
        <v>61</v>
      </c>
      <c r="B5" s="108"/>
      <c r="C5" s="282"/>
      <c r="D5" s="13"/>
      <c r="E5" s="13"/>
      <c r="F5" s="99"/>
      <c r="G5" s="99"/>
      <c r="H5" s="184"/>
    </row>
    <row r="6" spans="1:8" x14ac:dyDescent="0.25">
      <c r="A6" s="78" t="s">
        <v>246</v>
      </c>
      <c r="B6" s="186">
        <v>43709</v>
      </c>
      <c r="C6" s="283" t="s">
        <v>247</v>
      </c>
      <c r="D6" s="79" t="s">
        <v>225</v>
      </c>
      <c r="E6" s="79" t="s">
        <v>248</v>
      </c>
      <c r="F6" s="181">
        <v>1106820</v>
      </c>
      <c r="G6" s="181"/>
      <c r="H6" s="182">
        <v>1106820</v>
      </c>
    </row>
    <row r="7" spans="1:8" x14ac:dyDescent="0.25">
      <c r="A7" s="78" t="s">
        <v>246</v>
      </c>
      <c r="B7" s="186">
        <v>43709</v>
      </c>
      <c r="C7" s="283" t="s">
        <v>249</v>
      </c>
      <c r="D7" s="79" t="s">
        <v>225</v>
      </c>
      <c r="E7" s="79" t="s">
        <v>250</v>
      </c>
      <c r="F7" s="181">
        <v>1106820</v>
      </c>
      <c r="G7" s="181"/>
      <c r="H7" s="182">
        <v>2213640</v>
      </c>
    </row>
    <row r="8" spans="1:8" x14ac:dyDescent="0.25">
      <c r="A8" s="78" t="s">
        <v>246</v>
      </c>
      <c r="B8" s="186">
        <v>43771</v>
      </c>
      <c r="C8" s="283" t="s">
        <v>251</v>
      </c>
      <c r="D8" s="79" t="s">
        <v>225</v>
      </c>
      <c r="E8" s="79" t="s">
        <v>252</v>
      </c>
      <c r="F8" s="181">
        <v>1106820</v>
      </c>
      <c r="G8" s="181"/>
      <c r="H8" s="182">
        <v>3320460</v>
      </c>
    </row>
    <row r="9" spans="1:8" x14ac:dyDescent="0.25">
      <c r="A9" s="78" t="s">
        <v>246</v>
      </c>
      <c r="B9" s="186">
        <v>43771</v>
      </c>
      <c r="C9" s="283" t="s">
        <v>253</v>
      </c>
      <c r="D9" s="79" t="s">
        <v>225</v>
      </c>
      <c r="E9" s="79" t="s">
        <v>254</v>
      </c>
      <c r="F9" s="181">
        <v>1106820</v>
      </c>
      <c r="G9" s="181"/>
      <c r="H9" s="182">
        <v>4427280</v>
      </c>
    </row>
    <row r="10" spans="1:8" x14ac:dyDescent="0.25">
      <c r="A10" s="78" t="s">
        <v>246</v>
      </c>
      <c r="B10" s="186">
        <v>43802</v>
      </c>
      <c r="C10" s="283" t="s">
        <v>255</v>
      </c>
      <c r="D10" s="79" t="s">
        <v>225</v>
      </c>
      <c r="E10" s="79" t="s">
        <v>256</v>
      </c>
      <c r="F10" s="181">
        <v>1106820</v>
      </c>
      <c r="G10" s="181"/>
      <c r="H10" s="182">
        <v>5534100</v>
      </c>
    </row>
    <row r="11" spans="1:8" x14ac:dyDescent="0.25">
      <c r="A11" s="78" t="s">
        <v>246</v>
      </c>
      <c r="B11" s="186">
        <v>43802</v>
      </c>
      <c r="C11" s="283" t="s">
        <v>257</v>
      </c>
      <c r="D11" s="79" t="s">
        <v>225</v>
      </c>
      <c r="E11" s="79" t="s">
        <v>258</v>
      </c>
      <c r="F11" s="181">
        <v>1106820</v>
      </c>
      <c r="G11" s="181"/>
      <c r="H11" s="182">
        <v>6640920</v>
      </c>
    </row>
    <row r="12" spans="1:8" x14ac:dyDescent="0.25">
      <c r="A12" s="78" t="s">
        <v>246</v>
      </c>
      <c r="B12" s="186">
        <v>43712</v>
      </c>
      <c r="C12" s="283" t="s">
        <v>259</v>
      </c>
      <c r="D12" s="79" t="s">
        <v>225</v>
      </c>
      <c r="E12" s="79" t="s">
        <v>260</v>
      </c>
      <c r="F12" s="181">
        <v>1106820</v>
      </c>
      <c r="G12" s="181"/>
      <c r="H12" s="182">
        <v>7747740</v>
      </c>
    </row>
    <row r="13" spans="1:8" x14ac:dyDescent="0.25">
      <c r="A13" s="78" t="s">
        <v>246</v>
      </c>
      <c r="B13" s="186">
        <v>43712</v>
      </c>
      <c r="C13" s="283" t="s">
        <v>261</v>
      </c>
      <c r="D13" s="79" t="s">
        <v>225</v>
      </c>
      <c r="E13" s="79" t="s">
        <v>262</v>
      </c>
      <c r="F13" s="181">
        <v>1106820</v>
      </c>
      <c r="G13" s="181"/>
      <c r="H13" s="182">
        <v>8854560</v>
      </c>
    </row>
    <row r="14" spans="1:8" x14ac:dyDescent="0.25">
      <c r="A14" s="78" t="s">
        <v>246</v>
      </c>
      <c r="B14" s="186" t="s">
        <v>263</v>
      </c>
      <c r="C14" s="283" t="s">
        <v>264</v>
      </c>
      <c r="D14" s="79" t="s">
        <v>225</v>
      </c>
      <c r="E14" s="79" t="s">
        <v>265</v>
      </c>
      <c r="F14" s="181">
        <v>1106820</v>
      </c>
      <c r="G14" s="181"/>
      <c r="H14" s="182">
        <v>9961380</v>
      </c>
    </row>
    <row r="15" spans="1:8" x14ac:dyDescent="0.25">
      <c r="A15" s="78" t="s">
        <v>246</v>
      </c>
      <c r="B15" s="186" t="s">
        <v>263</v>
      </c>
      <c r="C15" s="283" t="s">
        <v>266</v>
      </c>
      <c r="D15" s="79" t="s">
        <v>225</v>
      </c>
      <c r="E15" s="79" t="s">
        <v>267</v>
      </c>
      <c r="F15" s="181">
        <v>1106820</v>
      </c>
      <c r="G15" s="181"/>
      <c r="H15" s="182">
        <v>11068200</v>
      </c>
    </row>
    <row r="16" spans="1:8" x14ac:dyDescent="0.25">
      <c r="A16" s="78" t="s">
        <v>246</v>
      </c>
      <c r="B16" s="186">
        <v>43775</v>
      </c>
      <c r="C16" s="283" t="s">
        <v>268</v>
      </c>
      <c r="D16" s="79" t="s">
        <v>225</v>
      </c>
      <c r="E16" s="79" t="s">
        <v>226</v>
      </c>
      <c r="F16" s="181">
        <v>1106820</v>
      </c>
      <c r="G16" s="181"/>
      <c r="H16" s="182">
        <v>12175020</v>
      </c>
    </row>
    <row r="17" spans="1:8" x14ac:dyDescent="0.25">
      <c r="A17" s="78" t="s">
        <v>246</v>
      </c>
      <c r="B17" s="186">
        <v>43775</v>
      </c>
      <c r="C17" s="283" t="s">
        <v>269</v>
      </c>
      <c r="D17" s="79" t="s">
        <v>225</v>
      </c>
      <c r="E17" s="79" t="s">
        <v>234</v>
      </c>
      <c r="F17" s="181">
        <v>1106820</v>
      </c>
      <c r="G17" s="181"/>
      <c r="H17" s="182">
        <v>13281840</v>
      </c>
    </row>
    <row r="18" spans="1:8" x14ac:dyDescent="0.25">
      <c r="A18" s="78" t="s">
        <v>246</v>
      </c>
      <c r="B18" s="186">
        <v>43745</v>
      </c>
      <c r="C18" s="283" t="s">
        <v>672</v>
      </c>
      <c r="D18" s="79" t="s">
        <v>619</v>
      </c>
      <c r="E18" s="79" t="s">
        <v>645</v>
      </c>
      <c r="F18" s="181">
        <v>1250706.6000000001</v>
      </c>
      <c r="G18" s="181"/>
      <c r="H18" s="182">
        <v>14532546.6</v>
      </c>
    </row>
    <row r="19" spans="1:8" ht="15.75" thickBot="1" x14ac:dyDescent="0.3">
      <c r="A19" s="78" t="s">
        <v>246</v>
      </c>
      <c r="B19" s="186">
        <v>43745</v>
      </c>
      <c r="C19" s="283" t="s">
        <v>673</v>
      </c>
      <c r="D19" s="79" t="s">
        <v>619</v>
      </c>
      <c r="E19" s="79" t="s">
        <v>620</v>
      </c>
      <c r="F19" s="181">
        <v>1250706.6000000001</v>
      </c>
      <c r="G19" s="181"/>
      <c r="H19" s="182">
        <v>15783253.199999999</v>
      </c>
    </row>
    <row r="20" spans="1:8" ht="15.75" thickBot="1" x14ac:dyDescent="0.3">
      <c r="A20" s="7" t="s">
        <v>270</v>
      </c>
      <c r="B20" s="284"/>
      <c r="C20" s="285"/>
      <c r="D20" s="8"/>
      <c r="E20" s="8"/>
      <c r="F20" s="9">
        <f>ROUND(SUM(F5:F19),5)</f>
        <v>15783253.199999999</v>
      </c>
      <c r="G20" s="9">
        <f>ROUND(SUM(G5:G19),5)</f>
        <v>0</v>
      </c>
      <c r="H20" s="178">
        <f>H19</f>
        <v>15783253.199999999</v>
      </c>
    </row>
    <row r="21" spans="1:8" x14ac:dyDescent="0.25">
      <c r="A21" s="12" t="s">
        <v>62</v>
      </c>
      <c r="B21" s="108"/>
      <c r="C21" s="282"/>
      <c r="D21" s="13"/>
      <c r="E21" s="13"/>
      <c r="F21" s="99"/>
      <c r="G21" s="99"/>
      <c r="H21" s="184"/>
    </row>
    <row r="22" spans="1:8" x14ac:dyDescent="0.25">
      <c r="A22" s="78" t="s">
        <v>208</v>
      </c>
      <c r="B22" s="186" t="s">
        <v>271</v>
      </c>
      <c r="C22" s="283" t="s">
        <v>272</v>
      </c>
      <c r="D22" s="79" t="s">
        <v>219</v>
      </c>
      <c r="E22" s="79" t="s">
        <v>273</v>
      </c>
      <c r="F22" s="181">
        <v>318889.34999999998</v>
      </c>
      <c r="G22" s="181"/>
      <c r="H22" s="182">
        <v>318889.34999999998</v>
      </c>
    </row>
    <row r="23" spans="1:8" x14ac:dyDescent="0.25">
      <c r="A23" s="78" t="s">
        <v>246</v>
      </c>
      <c r="B23" s="186" t="s">
        <v>274</v>
      </c>
      <c r="C23" s="283" t="s">
        <v>275</v>
      </c>
      <c r="D23" s="79" t="s">
        <v>219</v>
      </c>
      <c r="E23" s="79" t="s">
        <v>276</v>
      </c>
      <c r="F23" s="181">
        <v>318889.34999999998</v>
      </c>
      <c r="G23" s="181"/>
      <c r="H23" s="182">
        <v>637778.69999999995</v>
      </c>
    </row>
    <row r="24" spans="1:8" x14ac:dyDescent="0.25">
      <c r="A24" s="78" t="s">
        <v>246</v>
      </c>
      <c r="B24" s="186">
        <v>43771</v>
      </c>
      <c r="C24" s="283" t="s">
        <v>277</v>
      </c>
      <c r="D24" s="79" t="s">
        <v>219</v>
      </c>
      <c r="E24" s="79" t="s">
        <v>278</v>
      </c>
      <c r="F24" s="181">
        <v>318889.34999999998</v>
      </c>
      <c r="G24" s="181"/>
      <c r="H24" s="182">
        <v>956668.05</v>
      </c>
    </row>
    <row r="25" spans="1:8" x14ac:dyDescent="0.25">
      <c r="A25" s="78" t="s">
        <v>246</v>
      </c>
      <c r="B25" s="186" t="s">
        <v>279</v>
      </c>
      <c r="C25" s="283" t="s">
        <v>280</v>
      </c>
      <c r="D25" s="79" t="s">
        <v>219</v>
      </c>
      <c r="E25" s="79" t="s">
        <v>281</v>
      </c>
      <c r="F25" s="181">
        <v>318889.34999999998</v>
      </c>
      <c r="G25" s="181"/>
      <c r="H25" s="182">
        <v>1275557.3999999999</v>
      </c>
    </row>
    <row r="26" spans="1:8" x14ac:dyDescent="0.25">
      <c r="A26" s="78" t="s">
        <v>246</v>
      </c>
      <c r="B26" s="186">
        <v>43802</v>
      </c>
      <c r="C26" s="283" t="s">
        <v>282</v>
      </c>
      <c r="D26" s="79" t="s">
        <v>219</v>
      </c>
      <c r="E26" s="79" t="s">
        <v>283</v>
      </c>
      <c r="F26" s="181">
        <v>318889.34999999998</v>
      </c>
      <c r="G26" s="181"/>
      <c r="H26" s="182">
        <v>1594446.75</v>
      </c>
    </row>
    <row r="27" spans="1:8" x14ac:dyDescent="0.25">
      <c r="A27" s="78" t="s">
        <v>246</v>
      </c>
      <c r="B27" s="186">
        <v>43802</v>
      </c>
      <c r="C27" s="283" t="s">
        <v>284</v>
      </c>
      <c r="D27" s="79" t="s">
        <v>219</v>
      </c>
      <c r="E27" s="79" t="s">
        <v>285</v>
      </c>
      <c r="F27" s="181">
        <v>318889.34999999998</v>
      </c>
      <c r="G27" s="181"/>
      <c r="H27" s="182">
        <v>1913336.1</v>
      </c>
    </row>
    <row r="28" spans="1:8" x14ac:dyDescent="0.25">
      <c r="A28" s="78" t="s">
        <v>246</v>
      </c>
      <c r="B28" s="186">
        <v>43712</v>
      </c>
      <c r="C28" s="283" t="s">
        <v>286</v>
      </c>
      <c r="D28" s="79" t="s">
        <v>219</v>
      </c>
      <c r="E28" s="79" t="s">
        <v>287</v>
      </c>
      <c r="F28" s="181">
        <v>318889.34999999998</v>
      </c>
      <c r="G28" s="181"/>
      <c r="H28" s="182">
        <v>2232225.4500000002</v>
      </c>
    </row>
    <row r="29" spans="1:8" x14ac:dyDescent="0.25">
      <c r="A29" s="78" t="s">
        <v>246</v>
      </c>
      <c r="B29" s="186">
        <v>43712</v>
      </c>
      <c r="C29" s="283" t="s">
        <v>288</v>
      </c>
      <c r="D29" s="79" t="s">
        <v>219</v>
      </c>
      <c r="E29" s="79" t="s">
        <v>289</v>
      </c>
      <c r="F29" s="181">
        <v>318889.34999999998</v>
      </c>
      <c r="G29" s="181"/>
      <c r="H29" s="182">
        <v>2551114.7999999998</v>
      </c>
    </row>
    <row r="30" spans="1:8" x14ac:dyDescent="0.25">
      <c r="A30" s="78" t="s">
        <v>246</v>
      </c>
      <c r="B30" s="186" t="s">
        <v>263</v>
      </c>
      <c r="C30" s="283" t="s">
        <v>290</v>
      </c>
      <c r="D30" s="79" t="s">
        <v>219</v>
      </c>
      <c r="E30" s="79" t="s">
        <v>291</v>
      </c>
      <c r="F30" s="181">
        <v>318889.34999999998</v>
      </c>
      <c r="G30" s="181"/>
      <c r="H30" s="182">
        <v>2870004.15</v>
      </c>
    </row>
    <row r="31" spans="1:8" x14ac:dyDescent="0.25">
      <c r="A31" s="78" t="s">
        <v>246</v>
      </c>
      <c r="B31" s="186" t="s">
        <v>263</v>
      </c>
      <c r="C31" s="283" t="s">
        <v>292</v>
      </c>
      <c r="D31" s="79" t="s">
        <v>219</v>
      </c>
      <c r="E31" s="79" t="s">
        <v>293</v>
      </c>
      <c r="F31" s="181">
        <v>318889.34999999998</v>
      </c>
      <c r="G31" s="181"/>
      <c r="H31" s="182">
        <v>3188893.5</v>
      </c>
    </row>
    <row r="32" spans="1:8" x14ac:dyDescent="0.25">
      <c r="A32" s="78" t="s">
        <v>246</v>
      </c>
      <c r="B32" s="186">
        <v>43775</v>
      </c>
      <c r="C32" s="283" t="s">
        <v>294</v>
      </c>
      <c r="D32" s="79" t="s">
        <v>219</v>
      </c>
      <c r="E32" s="79" t="s">
        <v>232</v>
      </c>
      <c r="F32" s="181">
        <v>318889.34999999998</v>
      </c>
      <c r="G32" s="181"/>
      <c r="H32" s="182">
        <v>3507782.85</v>
      </c>
    </row>
    <row r="33" spans="1:8" x14ac:dyDescent="0.25">
      <c r="A33" s="78" t="s">
        <v>246</v>
      </c>
      <c r="B33" s="186">
        <v>43775</v>
      </c>
      <c r="C33" s="283" t="s">
        <v>295</v>
      </c>
      <c r="D33" s="79" t="s">
        <v>219</v>
      </c>
      <c r="E33" s="79" t="s">
        <v>220</v>
      </c>
      <c r="F33" s="181">
        <v>318889.34999999998</v>
      </c>
      <c r="G33" s="181"/>
      <c r="H33" s="182">
        <v>3826672.2</v>
      </c>
    </row>
    <row r="34" spans="1:8" x14ac:dyDescent="0.25">
      <c r="A34" s="78" t="s">
        <v>246</v>
      </c>
      <c r="B34" s="186">
        <v>43745</v>
      </c>
      <c r="C34" s="283" t="s">
        <v>674</v>
      </c>
      <c r="D34" s="79" t="s">
        <v>219</v>
      </c>
      <c r="E34" s="79" t="s">
        <v>611</v>
      </c>
      <c r="F34" s="181">
        <v>360344.97</v>
      </c>
      <c r="G34" s="181"/>
      <c r="H34" s="182">
        <v>4187017.17</v>
      </c>
    </row>
    <row r="35" spans="1:8" ht="15.75" thickBot="1" x14ac:dyDescent="0.3">
      <c r="A35" s="78" t="s">
        <v>246</v>
      </c>
      <c r="B35" s="186" t="s">
        <v>634</v>
      </c>
      <c r="C35" s="283" t="s">
        <v>675</v>
      </c>
      <c r="D35" s="79" t="s">
        <v>219</v>
      </c>
      <c r="E35" s="79" t="s">
        <v>637</v>
      </c>
      <c r="F35" s="183">
        <v>360344.97</v>
      </c>
      <c r="G35" s="183"/>
      <c r="H35" s="185">
        <v>4547362.1399999997</v>
      </c>
    </row>
    <row r="36" spans="1:8" ht="15.75" thickBot="1" x14ac:dyDescent="0.3">
      <c r="A36" s="7" t="s">
        <v>296</v>
      </c>
      <c r="B36" s="284"/>
      <c r="C36" s="285"/>
      <c r="D36" s="8"/>
      <c r="E36" s="8"/>
      <c r="F36" s="9">
        <f>ROUND(SUM(F21:F35),5)</f>
        <v>4547362.1399999997</v>
      </c>
      <c r="G36" s="9">
        <f>ROUND(SUM(G21:G35),5)</f>
        <v>0</v>
      </c>
      <c r="H36" s="178">
        <f>H35</f>
        <v>4547362.1399999997</v>
      </c>
    </row>
    <row r="37" spans="1:8" x14ac:dyDescent="0.25">
      <c r="A37" s="12" t="s">
        <v>63</v>
      </c>
      <c r="B37" s="108"/>
      <c r="C37" s="282"/>
      <c r="D37" s="13"/>
      <c r="E37" s="13"/>
      <c r="F37" s="99"/>
      <c r="G37" s="99"/>
      <c r="H37" s="184"/>
    </row>
    <row r="38" spans="1:8" x14ac:dyDescent="0.25">
      <c r="A38" s="78" t="s">
        <v>246</v>
      </c>
      <c r="B38" s="186" t="s">
        <v>297</v>
      </c>
      <c r="C38" s="283" t="s">
        <v>298</v>
      </c>
      <c r="D38" s="79" t="s">
        <v>299</v>
      </c>
      <c r="E38" s="79" t="s">
        <v>300</v>
      </c>
      <c r="F38" s="181">
        <v>95000</v>
      </c>
      <c r="G38" s="181"/>
      <c r="H38" s="182">
        <v>95000</v>
      </c>
    </row>
    <row r="39" spans="1:8" x14ac:dyDescent="0.25">
      <c r="A39" s="78" t="s">
        <v>246</v>
      </c>
      <c r="B39" s="186" t="s">
        <v>279</v>
      </c>
      <c r="C39" s="283" t="s">
        <v>301</v>
      </c>
      <c r="D39" s="79" t="s">
        <v>299</v>
      </c>
      <c r="E39" s="79" t="s">
        <v>302</v>
      </c>
      <c r="F39" s="181">
        <v>95000</v>
      </c>
      <c r="G39" s="181"/>
      <c r="H39" s="182">
        <v>190000</v>
      </c>
    </row>
    <row r="40" spans="1:8" ht="15.75" thickBot="1" x14ac:dyDescent="0.3">
      <c r="A40" s="246" t="s">
        <v>246</v>
      </c>
      <c r="B40" s="247" t="s">
        <v>303</v>
      </c>
      <c r="C40" s="288" t="s">
        <v>304</v>
      </c>
      <c r="D40" s="248" t="s">
        <v>299</v>
      </c>
      <c r="E40" s="248" t="s">
        <v>305</v>
      </c>
      <c r="F40" s="183">
        <v>95000</v>
      </c>
      <c r="G40" s="183"/>
      <c r="H40" s="185">
        <v>285000</v>
      </c>
    </row>
    <row r="41" spans="1:8" x14ac:dyDescent="0.25">
      <c r="A41" s="78" t="s">
        <v>246</v>
      </c>
      <c r="B41" s="186" t="s">
        <v>306</v>
      </c>
      <c r="C41" s="283" t="s">
        <v>307</v>
      </c>
      <c r="D41" s="79" t="s">
        <v>299</v>
      </c>
      <c r="E41" s="79" t="s">
        <v>308</v>
      </c>
      <c r="F41" s="181">
        <v>95000</v>
      </c>
      <c r="G41" s="181"/>
      <c r="H41" s="182">
        <v>380000</v>
      </c>
    </row>
    <row r="42" spans="1:8" x14ac:dyDescent="0.25">
      <c r="A42" s="78" t="s">
        <v>246</v>
      </c>
      <c r="B42" s="186" t="s">
        <v>309</v>
      </c>
      <c r="C42" s="283" t="s">
        <v>310</v>
      </c>
      <c r="D42" s="79" t="s">
        <v>299</v>
      </c>
      <c r="E42" s="79" t="s">
        <v>311</v>
      </c>
      <c r="F42" s="181">
        <v>175000</v>
      </c>
      <c r="G42" s="181"/>
      <c r="H42" s="182">
        <v>555000</v>
      </c>
    </row>
    <row r="43" spans="1:8" x14ac:dyDescent="0.25">
      <c r="A43" s="78" t="s">
        <v>246</v>
      </c>
      <c r="B43" s="186" t="s">
        <v>231</v>
      </c>
      <c r="C43" s="283" t="s">
        <v>312</v>
      </c>
      <c r="D43" s="79" t="s">
        <v>299</v>
      </c>
      <c r="E43" s="79" t="s">
        <v>313</v>
      </c>
      <c r="F43" s="181">
        <v>175000</v>
      </c>
      <c r="G43" s="181"/>
      <c r="H43" s="182">
        <v>730000</v>
      </c>
    </row>
    <row r="44" spans="1:8" ht="15.75" thickBot="1" x14ac:dyDescent="0.3">
      <c r="A44" s="78" t="s">
        <v>246</v>
      </c>
      <c r="B44" s="186" t="s">
        <v>634</v>
      </c>
      <c r="C44" s="283" t="s">
        <v>676</v>
      </c>
      <c r="D44" s="79" t="s">
        <v>299</v>
      </c>
      <c r="E44" s="79" t="s">
        <v>639</v>
      </c>
      <c r="F44" s="183">
        <v>197750</v>
      </c>
      <c r="G44" s="183"/>
      <c r="H44" s="185">
        <v>927750</v>
      </c>
    </row>
    <row r="45" spans="1:8" ht="15.75" thickBot="1" x14ac:dyDescent="0.3">
      <c r="A45" s="7" t="s">
        <v>314</v>
      </c>
      <c r="B45" s="284"/>
      <c r="C45" s="285"/>
      <c r="D45" s="8"/>
      <c r="E45" s="8"/>
      <c r="F45" s="9">
        <f>ROUND(SUM(F37:F44),5)</f>
        <v>927750</v>
      </c>
      <c r="G45" s="9">
        <f>ROUND(SUM(G37:G44),5)</f>
        <v>0</v>
      </c>
      <c r="H45" s="178">
        <f>H44</f>
        <v>927750</v>
      </c>
    </row>
    <row r="46" spans="1:8" x14ac:dyDescent="0.25">
      <c r="A46" s="12" t="s">
        <v>64</v>
      </c>
      <c r="B46" s="108"/>
      <c r="C46" s="282"/>
      <c r="D46" s="13"/>
      <c r="E46" s="13"/>
      <c r="F46" s="99"/>
      <c r="G46" s="99"/>
      <c r="H46" s="184"/>
    </row>
    <row r="47" spans="1:8" x14ac:dyDescent="0.25">
      <c r="A47" s="12" t="s">
        <v>65</v>
      </c>
      <c r="B47" s="108"/>
      <c r="C47" s="282"/>
      <c r="D47" s="13"/>
      <c r="E47" s="13"/>
      <c r="F47" s="99"/>
      <c r="G47" s="99"/>
      <c r="H47" s="184"/>
    </row>
    <row r="48" spans="1:8" x14ac:dyDescent="0.25">
      <c r="A48" s="78" t="s">
        <v>208</v>
      </c>
      <c r="B48" s="186" t="s">
        <v>315</v>
      </c>
      <c r="C48" s="283" t="s">
        <v>316</v>
      </c>
      <c r="D48" s="79" t="s">
        <v>210</v>
      </c>
      <c r="E48" s="79" t="s">
        <v>211</v>
      </c>
      <c r="F48" s="181">
        <v>3961.18</v>
      </c>
      <c r="G48" s="181"/>
      <c r="H48" s="182">
        <v>3961.18</v>
      </c>
    </row>
    <row r="49" spans="1:8" x14ac:dyDescent="0.25">
      <c r="A49" s="78" t="s">
        <v>208</v>
      </c>
      <c r="B49" s="186" t="s">
        <v>317</v>
      </c>
      <c r="C49" s="283" t="s">
        <v>318</v>
      </c>
      <c r="D49" s="79" t="s">
        <v>210</v>
      </c>
      <c r="E49" s="79" t="s">
        <v>211</v>
      </c>
      <c r="F49" s="181">
        <v>3918.32</v>
      </c>
      <c r="G49" s="181"/>
      <c r="H49" s="182">
        <v>7879.5</v>
      </c>
    </row>
    <row r="50" spans="1:8" x14ac:dyDescent="0.25">
      <c r="A50" s="78" t="s">
        <v>208</v>
      </c>
      <c r="B50" s="186" t="s">
        <v>319</v>
      </c>
      <c r="C50" s="283" t="s">
        <v>320</v>
      </c>
      <c r="D50" s="79" t="s">
        <v>210</v>
      </c>
      <c r="E50" s="79" t="s">
        <v>211</v>
      </c>
      <c r="F50" s="181">
        <v>4481.93</v>
      </c>
      <c r="G50" s="181"/>
      <c r="H50" s="182">
        <v>12361.43</v>
      </c>
    </row>
    <row r="51" spans="1:8" x14ac:dyDescent="0.25">
      <c r="A51" s="78" t="s">
        <v>208</v>
      </c>
      <c r="B51" s="186">
        <v>43713</v>
      </c>
      <c r="C51" s="283" t="s">
        <v>321</v>
      </c>
      <c r="D51" s="79" t="s">
        <v>210</v>
      </c>
      <c r="E51" s="79" t="s">
        <v>211</v>
      </c>
      <c r="F51" s="181">
        <v>4288.5600000000004</v>
      </c>
      <c r="G51" s="181"/>
      <c r="H51" s="182">
        <v>16649.990000000002</v>
      </c>
    </row>
    <row r="52" spans="1:8" x14ac:dyDescent="0.25">
      <c r="A52" s="78" t="s">
        <v>208</v>
      </c>
      <c r="B52" s="186">
        <v>43561</v>
      </c>
      <c r="C52" s="283" t="s">
        <v>209</v>
      </c>
      <c r="D52" s="79" t="s">
        <v>210</v>
      </c>
      <c r="E52" s="79" t="s">
        <v>211</v>
      </c>
      <c r="F52" s="181">
        <v>6914.34</v>
      </c>
      <c r="G52" s="181"/>
      <c r="H52" s="182">
        <v>23564.33</v>
      </c>
    </row>
    <row r="53" spans="1:8" x14ac:dyDescent="0.25">
      <c r="A53" s="78" t="s">
        <v>208</v>
      </c>
      <c r="B53" s="186">
        <v>43531</v>
      </c>
      <c r="C53" s="283" t="s">
        <v>604</v>
      </c>
      <c r="D53" s="79" t="s">
        <v>210</v>
      </c>
      <c r="E53" s="79" t="s">
        <v>211</v>
      </c>
      <c r="F53" s="181">
        <v>4401.42</v>
      </c>
      <c r="G53" s="181"/>
      <c r="H53" s="182">
        <v>27965.75</v>
      </c>
    </row>
    <row r="54" spans="1:8" ht="15.75" thickBot="1" x14ac:dyDescent="0.3">
      <c r="A54" s="78" t="s">
        <v>208</v>
      </c>
      <c r="B54" s="186" t="s">
        <v>634</v>
      </c>
      <c r="C54" s="283" t="s">
        <v>635</v>
      </c>
      <c r="D54" s="79" t="s">
        <v>210</v>
      </c>
      <c r="E54" s="79" t="s">
        <v>211</v>
      </c>
      <c r="F54" s="183">
        <v>4158.71</v>
      </c>
      <c r="G54" s="183"/>
      <c r="H54" s="185">
        <v>32124.46</v>
      </c>
    </row>
    <row r="55" spans="1:8" ht="15.75" thickBot="1" x14ac:dyDescent="0.3">
      <c r="A55" s="7" t="s">
        <v>322</v>
      </c>
      <c r="B55" s="284"/>
      <c r="C55" s="285"/>
      <c r="D55" s="8"/>
      <c r="E55" s="8"/>
      <c r="F55" s="9">
        <f>ROUND(SUM(F47:F54),5)</f>
        <v>32124.46</v>
      </c>
      <c r="G55" s="9">
        <f>ROUND(SUM(G47:G54),5)</f>
        <v>0</v>
      </c>
      <c r="H55" s="178">
        <f>H54</f>
        <v>32124.46</v>
      </c>
    </row>
    <row r="56" spans="1:8" x14ac:dyDescent="0.25">
      <c r="A56" s="12" t="s">
        <v>66</v>
      </c>
      <c r="B56" s="108"/>
      <c r="C56" s="282"/>
      <c r="D56" s="13"/>
      <c r="E56" s="13"/>
      <c r="F56" s="99"/>
      <c r="G56" s="99"/>
      <c r="H56" s="184"/>
    </row>
    <row r="57" spans="1:8" x14ac:dyDescent="0.25">
      <c r="A57" s="78" t="s">
        <v>208</v>
      </c>
      <c r="B57" s="186" t="s">
        <v>323</v>
      </c>
      <c r="C57" s="283" t="s">
        <v>324</v>
      </c>
      <c r="D57" s="79" t="s">
        <v>216</v>
      </c>
      <c r="E57" s="79" t="s">
        <v>325</v>
      </c>
      <c r="F57" s="181">
        <v>706705</v>
      </c>
      <c r="G57" s="181"/>
      <c r="H57" s="182">
        <v>706705</v>
      </c>
    </row>
    <row r="58" spans="1:8" x14ac:dyDescent="0.25">
      <c r="A58" s="78" t="s">
        <v>208</v>
      </c>
      <c r="B58" s="186" t="s">
        <v>317</v>
      </c>
      <c r="C58" s="283" t="s">
        <v>326</v>
      </c>
      <c r="D58" s="79" t="s">
        <v>216</v>
      </c>
      <c r="E58" s="79" t="s">
        <v>327</v>
      </c>
      <c r="F58" s="181">
        <v>684940</v>
      </c>
      <c r="G58" s="181"/>
      <c r="H58" s="182">
        <v>1391645</v>
      </c>
    </row>
    <row r="59" spans="1:8" x14ac:dyDescent="0.25">
      <c r="A59" s="78" t="s">
        <v>208</v>
      </c>
      <c r="B59" s="186" t="s">
        <v>319</v>
      </c>
      <c r="C59" s="283" t="s">
        <v>328</v>
      </c>
      <c r="D59" s="79" t="s">
        <v>216</v>
      </c>
      <c r="E59" s="79" t="s">
        <v>327</v>
      </c>
      <c r="F59" s="181">
        <v>660275</v>
      </c>
      <c r="G59" s="181"/>
      <c r="H59" s="182">
        <v>2051920</v>
      </c>
    </row>
    <row r="60" spans="1:8" x14ac:dyDescent="0.25">
      <c r="A60" s="78" t="s">
        <v>208</v>
      </c>
      <c r="B60" s="186">
        <v>43712</v>
      </c>
      <c r="C60" s="283" t="s">
        <v>329</v>
      </c>
      <c r="D60" s="79" t="s">
        <v>216</v>
      </c>
      <c r="E60" s="79" t="s">
        <v>327</v>
      </c>
      <c r="F60" s="181">
        <v>514440</v>
      </c>
      <c r="G60" s="181"/>
      <c r="H60" s="182">
        <v>2566360</v>
      </c>
    </row>
    <row r="61" spans="1:8" x14ac:dyDescent="0.25">
      <c r="A61" s="78" t="s">
        <v>208</v>
      </c>
      <c r="B61" s="186" t="s">
        <v>330</v>
      </c>
      <c r="C61" s="283" t="s">
        <v>331</v>
      </c>
      <c r="D61" s="79" t="s">
        <v>216</v>
      </c>
      <c r="E61" s="79" t="s">
        <v>327</v>
      </c>
      <c r="F61" s="181">
        <v>597640</v>
      </c>
      <c r="G61" s="181"/>
      <c r="H61" s="182">
        <v>3164000</v>
      </c>
    </row>
    <row r="62" spans="1:8" x14ac:dyDescent="0.25">
      <c r="A62" s="78" t="s">
        <v>208</v>
      </c>
      <c r="B62" s="186">
        <v>43775</v>
      </c>
      <c r="C62" s="283" t="s">
        <v>215</v>
      </c>
      <c r="D62" s="79" t="s">
        <v>216</v>
      </c>
      <c r="E62" s="79" t="s">
        <v>217</v>
      </c>
      <c r="F62" s="181">
        <v>652835</v>
      </c>
      <c r="G62" s="181"/>
      <c r="H62" s="182">
        <v>3816835</v>
      </c>
    </row>
    <row r="63" spans="1:8" ht="15.75" thickBot="1" x14ac:dyDescent="0.3">
      <c r="A63" s="78" t="s">
        <v>208</v>
      </c>
      <c r="B63" s="186" t="s">
        <v>631</v>
      </c>
      <c r="C63" s="283" t="s">
        <v>632</v>
      </c>
      <c r="D63" s="79" t="s">
        <v>216</v>
      </c>
      <c r="E63" s="79" t="s">
        <v>327</v>
      </c>
      <c r="F63" s="183">
        <v>677775</v>
      </c>
      <c r="G63" s="183"/>
      <c r="H63" s="185">
        <v>4494610</v>
      </c>
    </row>
    <row r="64" spans="1:8" ht="15.75" thickBot="1" x14ac:dyDescent="0.3">
      <c r="A64" s="7" t="s">
        <v>332</v>
      </c>
      <c r="B64" s="284"/>
      <c r="C64" s="285"/>
      <c r="D64" s="8"/>
      <c r="E64" s="8"/>
      <c r="F64" s="9">
        <f>ROUND(SUM(F56:F63),5)</f>
        <v>4494610</v>
      </c>
      <c r="G64" s="9">
        <f>ROUND(SUM(G56:G63),5)</f>
        <v>0</v>
      </c>
      <c r="H64" s="178">
        <f>H63</f>
        <v>4494610</v>
      </c>
    </row>
    <row r="65" spans="1:8" x14ac:dyDescent="0.25">
      <c r="A65" s="12" t="s">
        <v>67</v>
      </c>
      <c r="B65" s="108"/>
      <c r="C65" s="282"/>
      <c r="D65" s="13"/>
      <c r="E65" s="13"/>
      <c r="F65" s="99"/>
      <c r="G65" s="99"/>
      <c r="H65" s="184"/>
    </row>
    <row r="66" spans="1:8" x14ac:dyDescent="0.25">
      <c r="A66" s="78" t="s">
        <v>208</v>
      </c>
      <c r="B66" s="186">
        <v>43648</v>
      </c>
      <c r="C66" s="283" t="s">
        <v>333</v>
      </c>
      <c r="D66" s="79" t="s">
        <v>213</v>
      </c>
      <c r="E66" s="79" t="s">
        <v>214</v>
      </c>
      <c r="F66" s="181">
        <v>477981</v>
      </c>
      <c r="G66" s="181"/>
      <c r="H66" s="182">
        <v>477981</v>
      </c>
    </row>
    <row r="67" spans="1:8" x14ac:dyDescent="0.25">
      <c r="A67" s="78" t="s">
        <v>208</v>
      </c>
      <c r="B67" s="186" t="s">
        <v>334</v>
      </c>
      <c r="C67" s="283" t="s">
        <v>335</v>
      </c>
      <c r="D67" s="79" t="s">
        <v>213</v>
      </c>
      <c r="E67" s="79" t="s">
        <v>214</v>
      </c>
      <c r="F67" s="181">
        <v>486315</v>
      </c>
      <c r="G67" s="181"/>
      <c r="H67" s="182">
        <v>964296</v>
      </c>
    </row>
    <row r="68" spans="1:8" x14ac:dyDescent="0.25">
      <c r="A68" s="78" t="s">
        <v>208</v>
      </c>
      <c r="B68" s="186">
        <v>43712</v>
      </c>
      <c r="C68" s="283" t="s">
        <v>336</v>
      </c>
      <c r="D68" s="79" t="s">
        <v>213</v>
      </c>
      <c r="E68" s="79" t="s">
        <v>214</v>
      </c>
      <c r="F68" s="181">
        <v>487584</v>
      </c>
      <c r="G68" s="181"/>
      <c r="H68" s="182">
        <v>1451880</v>
      </c>
    </row>
    <row r="69" spans="1:8" x14ac:dyDescent="0.25">
      <c r="A69" s="78" t="s">
        <v>208</v>
      </c>
      <c r="B69" s="186">
        <v>43713</v>
      </c>
      <c r="C69" s="283" t="s">
        <v>337</v>
      </c>
      <c r="D69" s="79" t="s">
        <v>213</v>
      </c>
      <c r="E69" s="79" t="s">
        <v>214</v>
      </c>
      <c r="F69" s="181">
        <v>359436</v>
      </c>
      <c r="G69" s="181"/>
      <c r="H69" s="182">
        <v>1811316</v>
      </c>
    </row>
    <row r="70" spans="1:8" x14ac:dyDescent="0.25">
      <c r="A70" s="78" t="s">
        <v>208</v>
      </c>
      <c r="B70" s="186">
        <v>43561</v>
      </c>
      <c r="C70" s="283" t="s">
        <v>212</v>
      </c>
      <c r="D70" s="79" t="s">
        <v>213</v>
      </c>
      <c r="E70" s="79" t="s">
        <v>214</v>
      </c>
      <c r="F70" s="181">
        <v>359436</v>
      </c>
      <c r="G70" s="181"/>
      <c r="H70" s="182">
        <v>2170752</v>
      </c>
    </row>
    <row r="71" spans="1:8" ht="15.75" thickBot="1" x14ac:dyDescent="0.3">
      <c r="A71" s="78" t="s">
        <v>208</v>
      </c>
      <c r="B71" s="186">
        <v>43531</v>
      </c>
      <c r="C71" s="283" t="s">
        <v>605</v>
      </c>
      <c r="D71" s="79" t="s">
        <v>213</v>
      </c>
      <c r="E71" s="79" t="s">
        <v>214</v>
      </c>
      <c r="F71" s="181">
        <v>367327</v>
      </c>
      <c r="G71" s="181"/>
      <c r="H71" s="182">
        <v>2538079</v>
      </c>
    </row>
    <row r="72" spans="1:8" ht="15.75" thickBot="1" x14ac:dyDescent="0.3">
      <c r="A72" s="7" t="s">
        <v>338</v>
      </c>
      <c r="B72" s="284"/>
      <c r="C72" s="285"/>
      <c r="D72" s="8"/>
      <c r="E72" s="8"/>
      <c r="F72" s="9">
        <f>ROUND(SUM(F65:F71),5)</f>
        <v>2538079</v>
      </c>
      <c r="G72" s="9">
        <f>ROUND(SUM(G65:G71),5)</f>
        <v>0</v>
      </c>
      <c r="H72" s="178">
        <f>H71</f>
        <v>2538079</v>
      </c>
    </row>
    <row r="73" spans="1:8" ht="15.75" thickBot="1" x14ac:dyDescent="0.3">
      <c r="A73" s="7" t="s">
        <v>68</v>
      </c>
      <c r="B73" s="284"/>
      <c r="C73" s="285"/>
      <c r="D73" s="8"/>
      <c r="E73" s="8"/>
      <c r="F73" s="9">
        <f>ROUND(F55+F64+F72,5)</f>
        <v>7064813.46</v>
      </c>
      <c r="G73" s="9">
        <f>ROUND(G55+G64+G72,5)</f>
        <v>0</v>
      </c>
      <c r="H73" s="178">
        <f>ROUND(H55+H64+H72,5)</f>
        <v>7064813.46</v>
      </c>
    </row>
    <row r="74" spans="1:8" x14ac:dyDescent="0.25">
      <c r="A74" s="12" t="s">
        <v>69</v>
      </c>
      <c r="B74" s="108"/>
      <c r="C74" s="282"/>
      <c r="D74" s="13"/>
      <c r="E74" s="13"/>
      <c r="F74" s="99"/>
      <c r="G74" s="99"/>
      <c r="H74" s="184"/>
    </row>
    <row r="75" spans="1:8" x14ac:dyDescent="0.25">
      <c r="A75" s="78" t="s">
        <v>208</v>
      </c>
      <c r="B75" s="186" t="s">
        <v>271</v>
      </c>
      <c r="C75" s="283" t="s">
        <v>339</v>
      </c>
      <c r="D75" s="79" t="s">
        <v>229</v>
      </c>
      <c r="E75" s="79" t="s">
        <v>340</v>
      </c>
      <c r="F75" s="181">
        <v>618000</v>
      </c>
      <c r="G75" s="181"/>
      <c r="H75" s="182">
        <v>618000</v>
      </c>
    </row>
    <row r="76" spans="1:8" x14ac:dyDescent="0.25">
      <c r="A76" s="78" t="s">
        <v>246</v>
      </c>
      <c r="B76" s="186">
        <v>43771</v>
      </c>
      <c r="C76" s="283"/>
      <c r="D76" s="79" t="s">
        <v>229</v>
      </c>
      <c r="E76" s="79" t="s">
        <v>341</v>
      </c>
      <c r="F76" s="181">
        <v>618000</v>
      </c>
      <c r="G76" s="181"/>
      <c r="H76" s="182">
        <v>1236000</v>
      </c>
    </row>
    <row r="77" spans="1:8" x14ac:dyDescent="0.25">
      <c r="A77" s="78" t="s">
        <v>246</v>
      </c>
      <c r="B77" s="186">
        <v>43802</v>
      </c>
      <c r="C77" s="283"/>
      <c r="D77" s="79" t="s">
        <v>229</v>
      </c>
      <c r="E77" s="79" t="s">
        <v>342</v>
      </c>
      <c r="F77" s="181">
        <v>618000</v>
      </c>
      <c r="G77" s="181"/>
      <c r="H77" s="182">
        <v>1854000</v>
      </c>
    </row>
    <row r="78" spans="1:8" x14ac:dyDescent="0.25">
      <c r="A78" s="78" t="s">
        <v>246</v>
      </c>
      <c r="B78" s="186">
        <v>43712</v>
      </c>
      <c r="C78" s="283"/>
      <c r="D78" s="79" t="s">
        <v>229</v>
      </c>
      <c r="E78" s="79" t="s">
        <v>343</v>
      </c>
      <c r="F78" s="181">
        <v>618000</v>
      </c>
      <c r="G78" s="181"/>
      <c r="H78" s="182">
        <v>2472000</v>
      </c>
    </row>
    <row r="79" spans="1:8" ht="15.75" thickBot="1" x14ac:dyDescent="0.3">
      <c r="A79" s="246" t="s">
        <v>246</v>
      </c>
      <c r="B79" s="247" t="s">
        <v>263</v>
      </c>
      <c r="C79" s="288"/>
      <c r="D79" s="248" t="s">
        <v>229</v>
      </c>
      <c r="E79" s="248" t="s">
        <v>344</v>
      </c>
      <c r="F79" s="183">
        <v>618000</v>
      </c>
      <c r="G79" s="183"/>
      <c r="H79" s="185">
        <v>3090000</v>
      </c>
    </row>
    <row r="80" spans="1:8" x14ac:dyDescent="0.25">
      <c r="A80" s="78" t="s">
        <v>246</v>
      </c>
      <c r="B80" s="186">
        <v>43775</v>
      </c>
      <c r="C80" s="283"/>
      <c r="D80" s="79" t="s">
        <v>229</v>
      </c>
      <c r="E80" s="79" t="s">
        <v>230</v>
      </c>
      <c r="F80" s="181">
        <v>618000</v>
      </c>
      <c r="G80" s="181"/>
      <c r="H80" s="182">
        <v>3708000</v>
      </c>
    </row>
    <row r="81" spans="1:8" ht="15.75" thickBot="1" x14ac:dyDescent="0.3">
      <c r="A81" s="78" t="s">
        <v>246</v>
      </c>
      <c r="B81" s="186">
        <v>43745</v>
      </c>
      <c r="C81" s="283"/>
      <c r="D81" s="79" t="s">
        <v>229</v>
      </c>
      <c r="E81" s="79" t="s">
        <v>628</v>
      </c>
      <c r="F81" s="183">
        <v>618000</v>
      </c>
      <c r="G81" s="183"/>
      <c r="H81" s="185">
        <v>4326000</v>
      </c>
    </row>
    <row r="82" spans="1:8" ht="15.75" thickBot="1" x14ac:dyDescent="0.3">
      <c r="A82" s="7" t="s">
        <v>345</v>
      </c>
      <c r="B82" s="284"/>
      <c r="C82" s="285"/>
      <c r="D82" s="8"/>
      <c r="E82" s="8"/>
      <c r="F82" s="9">
        <f>ROUND(SUM(F74:F81),5)</f>
        <v>4326000</v>
      </c>
      <c r="G82" s="9">
        <f>ROUND(SUM(G74:G81),5)</f>
        <v>0</v>
      </c>
      <c r="H82" s="178">
        <f>H81</f>
        <v>4326000</v>
      </c>
    </row>
    <row r="83" spans="1:8" x14ac:dyDescent="0.25">
      <c r="A83" s="12" t="s">
        <v>70</v>
      </c>
      <c r="B83" s="108"/>
      <c r="C83" s="282"/>
      <c r="D83" s="13"/>
      <c r="E83" s="13"/>
      <c r="F83" s="99"/>
      <c r="G83" s="99"/>
      <c r="H83" s="184"/>
    </row>
    <row r="84" spans="1:8" x14ac:dyDescent="0.25">
      <c r="A84" s="12" t="s">
        <v>71</v>
      </c>
      <c r="B84" s="108"/>
      <c r="C84" s="282"/>
      <c r="D84" s="13"/>
      <c r="E84" s="13"/>
      <c r="F84" s="99"/>
      <c r="G84" s="99"/>
      <c r="H84" s="184"/>
    </row>
    <row r="85" spans="1:8" x14ac:dyDescent="0.25">
      <c r="A85" s="78" t="s">
        <v>246</v>
      </c>
      <c r="B85" s="186" t="s">
        <v>274</v>
      </c>
      <c r="C85" s="283" t="s">
        <v>346</v>
      </c>
      <c r="D85" s="79" t="s">
        <v>347</v>
      </c>
      <c r="E85" s="79" t="s">
        <v>348</v>
      </c>
      <c r="F85" s="181">
        <v>86823</v>
      </c>
      <c r="G85" s="181"/>
      <c r="H85" s="182">
        <v>86823</v>
      </c>
    </row>
    <row r="86" spans="1:8" x14ac:dyDescent="0.25">
      <c r="A86" s="78" t="s">
        <v>246</v>
      </c>
      <c r="B86" s="186" t="s">
        <v>279</v>
      </c>
      <c r="C86" s="283" t="s">
        <v>349</v>
      </c>
      <c r="D86" s="79" t="s">
        <v>347</v>
      </c>
      <c r="E86" s="79" t="s">
        <v>350</v>
      </c>
      <c r="F86" s="181">
        <v>86823</v>
      </c>
      <c r="G86" s="181"/>
      <c r="H86" s="182">
        <v>173646</v>
      </c>
    </row>
    <row r="87" spans="1:8" x14ac:dyDescent="0.25">
      <c r="A87" s="78" t="s">
        <v>246</v>
      </c>
      <c r="B87" s="186" t="s">
        <v>306</v>
      </c>
      <c r="C87" s="283" t="s">
        <v>351</v>
      </c>
      <c r="D87" s="79" t="s">
        <v>352</v>
      </c>
      <c r="E87" s="79" t="s">
        <v>353</v>
      </c>
      <c r="F87" s="181">
        <v>75000</v>
      </c>
      <c r="G87" s="181"/>
      <c r="H87" s="182">
        <v>248646</v>
      </c>
    </row>
    <row r="88" spans="1:8" x14ac:dyDescent="0.25">
      <c r="A88" s="78" t="s">
        <v>246</v>
      </c>
      <c r="B88" s="186">
        <v>43745</v>
      </c>
      <c r="C88" s="283" t="s">
        <v>389</v>
      </c>
      <c r="D88" s="79" t="s">
        <v>352</v>
      </c>
      <c r="E88" s="79" t="s">
        <v>655</v>
      </c>
      <c r="F88" s="181">
        <v>146375</v>
      </c>
      <c r="G88" s="181"/>
      <c r="H88" s="182">
        <v>395021</v>
      </c>
    </row>
    <row r="89" spans="1:8" ht="15.75" thickBot="1" x14ac:dyDescent="0.3">
      <c r="A89" s="78" t="s">
        <v>246</v>
      </c>
      <c r="B89" s="186">
        <v>43745</v>
      </c>
      <c r="C89" s="283" t="s">
        <v>677</v>
      </c>
      <c r="D89" s="79" t="s">
        <v>352</v>
      </c>
      <c r="E89" s="79" t="s">
        <v>678</v>
      </c>
      <c r="F89" s="183">
        <v>219562.5</v>
      </c>
      <c r="G89" s="183"/>
      <c r="H89" s="185">
        <v>614583.5</v>
      </c>
    </row>
    <row r="90" spans="1:8" ht="15.75" thickBot="1" x14ac:dyDescent="0.3">
      <c r="A90" s="7" t="s">
        <v>354</v>
      </c>
      <c r="B90" s="284"/>
      <c r="C90" s="285"/>
      <c r="D90" s="8"/>
      <c r="E90" s="8"/>
      <c r="F90" s="9">
        <f>ROUND(SUM(F84:F89),5)</f>
        <v>614583.5</v>
      </c>
      <c r="G90" s="9">
        <f>ROUND(SUM(G84:G89),5)</f>
        <v>0</v>
      </c>
      <c r="H90" s="178">
        <f>H89</f>
        <v>614583.5</v>
      </c>
    </row>
    <row r="91" spans="1:8" x14ac:dyDescent="0.25">
      <c r="A91" s="12" t="s">
        <v>72</v>
      </c>
      <c r="B91" s="108"/>
      <c r="C91" s="282"/>
      <c r="D91" s="13"/>
      <c r="E91" s="13"/>
      <c r="F91" s="99"/>
      <c r="G91" s="99"/>
      <c r="H91" s="184"/>
    </row>
    <row r="92" spans="1:8" x14ac:dyDescent="0.25">
      <c r="A92" s="78" t="s">
        <v>246</v>
      </c>
      <c r="B92" s="186">
        <v>43709</v>
      </c>
      <c r="C92" s="283" t="s">
        <v>355</v>
      </c>
      <c r="D92" s="79" t="s">
        <v>237</v>
      </c>
      <c r="E92" s="79" t="s">
        <v>356</v>
      </c>
      <c r="F92" s="181">
        <v>303810</v>
      </c>
      <c r="G92" s="181"/>
      <c r="H92" s="182">
        <v>303810</v>
      </c>
    </row>
    <row r="93" spans="1:8" x14ac:dyDescent="0.25">
      <c r="A93" s="78" t="s">
        <v>246</v>
      </c>
      <c r="B93" s="186" t="s">
        <v>279</v>
      </c>
      <c r="C93" s="283" t="s">
        <v>357</v>
      </c>
      <c r="D93" s="79" t="s">
        <v>237</v>
      </c>
      <c r="E93" s="79" t="s">
        <v>358</v>
      </c>
      <c r="F93" s="181">
        <v>297882</v>
      </c>
      <c r="G93" s="181"/>
      <c r="H93" s="182">
        <v>601692</v>
      </c>
    </row>
    <row r="94" spans="1:8" x14ac:dyDescent="0.25">
      <c r="A94" s="78" t="s">
        <v>246</v>
      </c>
      <c r="B94" s="186" t="s">
        <v>319</v>
      </c>
      <c r="C94" s="283" t="s">
        <v>359</v>
      </c>
      <c r="D94" s="79" t="s">
        <v>237</v>
      </c>
      <c r="E94" s="79" t="s">
        <v>360</v>
      </c>
      <c r="F94" s="181">
        <v>298870</v>
      </c>
      <c r="G94" s="181"/>
      <c r="H94" s="182">
        <v>900562</v>
      </c>
    </row>
    <row r="95" spans="1:8" x14ac:dyDescent="0.25">
      <c r="A95" s="78" t="s">
        <v>246</v>
      </c>
      <c r="B95" s="186" t="s">
        <v>306</v>
      </c>
      <c r="C95" s="283" t="s">
        <v>361</v>
      </c>
      <c r="D95" s="79" t="s">
        <v>237</v>
      </c>
      <c r="E95" s="79" t="s">
        <v>362</v>
      </c>
      <c r="F95" s="181">
        <v>296400</v>
      </c>
      <c r="G95" s="181"/>
      <c r="H95" s="182">
        <v>1196962</v>
      </c>
    </row>
    <row r="96" spans="1:8" x14ac:dyDescent="0.25">
      <c r="A96" s="78" t="s">
        <v>246</v>
      </c>
      <c r="B96" s="186" t="s">
        <v>263</v>
      </c>
      <c r="C96" s="283" t="s">
        <v>363</v>
      </c>
      <c r="D96" s="79" t="s">
        <v>237</v>
      </c>
      <c r="E96" s="79" t="s">
        <v>364</v>
      </c>
      <c r="F96" s="181">
        <v>295412</v>
      </c>
      <c r="G96" s="181"/>
      <c r="H96" s="182">
        <v>1492374</v>
      </c>
    </row>
    <row r="97" spans="1:8" x14ac:dyDescent="0.25">
      <c r="A97" s="78" t="s">
        <v>246</v>
      </c>
      <c r="B97" s="186">
        <v>43775</v>
      </c>
      <c r="C97" s="283" t="s">
        <v>365</v>
      </c>
      <c r="D97" s="79" t="s">
        <v>237</v>
      </c>
      <c r="E97" s="79" t="s">
        <v>238</v>
      </c>
      <c r="F97" s="181">
        <v>288990</v>
      </c>
      <c r="G97" s="181"/>
      <c r="H97" s="182">
        <v>1781364</v>
      </c>
    </row>
    <row r="98" spans="1:8" ht="15.75" thickBot="1" x14ac:dyDescent="0.3">
      <c r="A98" s="78" t="s">
        <v>246</v>
      </c>
      <c r="B98" s="186" t="s">
        <v>634</v>
      </c>
      <c r="C98" s="283" t="s">
        <v>679</v>
      </c>
      <c r="D98" s="79" t="s">
        <v>237</v>
      </c>
      <c r="E98" s="79" t="s">
        <v>680</v>
      </c>
      <c r="F98" s="183">
        <v>323767.59999999998</v>
      </c>
      <c r="G98" s="183"/>
      <c r="H98" s="185">
        <v>2105131.6</v>
      </c>
    </row>
    <row r="99" spans="1:8" ht="15.75" thickBot="1" x14ac:dyDescent="0.3">
      <c r="A99" s="7" t="s">
        <v>366</v>
      </c>
      <c r="B99" s="284"/>
      <c r="C99" s="285"/>
      <c r="D99" s="8"/>
      <c r="E99" s="8"/>
      <c r="F99" s="9">
        <f>ROUND(SUM(F91:F98),5)</f>
        <v>2105131.6</v>
      </c>
      <c r="G99" s="9">
        <f>ROUND(SUM(G91:G98),5)</f>
        <v>0</v>
      </c>
      <c r="H99" s="178">
        <f>H98</f>
        <v>2105131.6</v>
      </c>
    </row>
    <row r="100" spans="1:8" x14ac:dyDescent="0.25">
      <c r="A100" s="12" t="s">
        <v>171</v>
      </c>
      <c r="B100" s="108"/>
      <c r="C100" s="282"/>
      <c r="D100" s="13"/>
      <c r="E100" s="13"/>
      <c r="F100" s="99"/>
      <c r="G100" s="99"/>
      <c r="H100" s="184"/>
    </row>
    <row r="101" spans="1:8" x14ac:dyDescent="0.25">
      <c r="A101" s="78" t="s">
        <v>246</v>
      </c>
      <c r="B101" s="186" t="s">
        <v>303</v>
      </c>
      <c r="C101" s="283" t="s">
        <v>367</v>
      </c>
      <c r="D101" s="79" t="s">
        <v>368</v>
      </c>
      <c r="E101" s="79" t="s">
        <v>369</v>
      </c>
      <c r="F101" s="181">
        <v>76500</v>
      </c>
      <c r="G101" s="181"/>
      <c r="H101" s="182">
        <v>76500</v>
      </c>
    </row>
    <row r="102" spans="1:8" ht="15.75" thickBot="1" x14ac:dyDescent="0.3">
      <c r="A102" s="78" t="s">
        <v>246</v>
      </c>
      <c r="B102" s="186">
        <v>43745</v>
      </c>
      <c r="C102" s="283" t="s">
        <v>681</v>
      </c>
      <c r="D102" s="79" t="s">
        <v>440</v>
      </c>
      <c r="E102" s="79" t="s">
        <v>626</v>
      </c>
      <c r="F102" s="183">
        <v>371205</v>
      </c>
      <c r="G102" s="183"/>
      <c r="H102" s="185">
        <v>447705</v>
      </c>
    </row>
    <row r="103" spans="1:8" ht="15.75" thickBot="1" x14ac:dyDescent="0.3">
      <c r="A103" s="7" t="s">
        <v>370</v>
      </c>
      <c r="B103" s="284"/>
      <c r="C103" s="285"/>
      <c r="D103" s="8"/>
      <c r="E103" s="8"/>
      <c r="F103" s="9">
        <f>ROUND(SUM(F100:F102),5)</f>
        <v>447705</v>
      </c>
      <c r="G103" s="9">
        <f>ROUND(SUM(G100:G102),5)</f>
        <v>0</v>
      </c>
      <c r="H103" s="178">
        <f>H102</f>
        <v>447705</v>
      </c>
    </row>
    <row r="104" spans="1:8" x14ac:dyDescent="0.25">
      <c r="A104" s="12" t="s">
        <v>139</v>
      </c>
      <c r="B104" s="108"/>
      <c r="C104" s="282"/>
      <c r="D104" s="13"/>
      <c r="E104" s="13"/>
      <c r="F104" s="99"/>
      <c r="G104" s="99"/>
      <c r="H104" s="184"/>
    </row>
    <row r="105" spans="1:8" ht="15.75" thickBot="1" x14ac:dyDescent="0.3">
      <c r="A105" s="78" t="s">
        <v>246</v>
      </c>
      <c r="B105" s="186">
        <v>43745</v>
      </c>
      <c r="C105" s="283" t="s">
        <v>681</v>
      </c>
      <c r="D105" s="79" t="s">
        <v>440</v>
      </c>
      <c r="E105" s="79" t="s">
        <v>626</v>
      </c>
      <c r="F105" s="183">
        <v>371205</v>
      </c>
      <c r="G105" s="183"/>
      <c r="H105" s="185">
        <v>371205</v>
      </c>
    </row>
    <row r="106" spans="1:8" ht="15.75" thickBot="1" x14ac:dyDescent="0.3">
      <c r="A106" s="7" t="s">
        <v>682</v>
      </c>
      <c r="B106" s="284"/>
      <c r="C106" s="285"/>
      <c r="D106" s="8"/>
      <c r="E106" s="8"/>
      <c r="F106" s="9">
        <f>ROUND(SUM(F104:F105),5)</f>
        <v>371205</v>
      </c>
      <c r="G106" s="9">
        <f>ROUND(SUM(G104:G105),5)</f>
        <v>0</v>
      </c>
      <c r="H106" s="178">
        <f>H105</f>
        <v>371205</v>
      </c>
    </row>
    <row r="107" spans="1:8" x14ac:dyDescent="0.25">
      <c r="A107" s="12" t="s">
        <v>172</v>
      </c>
      <c r="B107" s="108"/>
      <c r="C107" s="282"/>
      <c r="D107" s="13"/>
      <c r="E107" s="13"/>
      <c r="F107" s="99"/>
      <c r="G107" s="99"/>
      <c r="H107" s="184"/>
    </row>
    <row r="108" spans="1:8" x14ac:dyDescent="0.25">
      <c r="A108" s="78" t="s">
        <v>246</v>
      </c>
      <c r="B108" s="186" t="s">
        <v>303</v>
      </c>
      <c r="C108" s="283" t="s">
        <v>371</v>
      </c>
      <c r="D108" s="79" t="s">
        <v>372</v>
      </c>
      <c r="E108" s="79" t="s">
        <v>373</v>
      </c>
      <c r="F108" s="181">
        <v>206767.6</v>
      </c>
      <c r="G108" s="181"/>
      <c r="H108" s="182">
        <v>206767.6</v>
      </c>
    </row>
    <row r="109" spans="1:8" ht="15.75" thickBot="1" x14ac:dyDescent="0.3">
      <c r="A109" s="78" t="s">
        <v>246</v>
      </c>
      <c r="B109" s="186">
        <v>43745</v>
      </c>
      <c r="C109" s="283" t="s">
        <v>681</v>
      </c>
      <c r="D109" s="79" t="s">
        <v>440</v>
      </c>
      <c r="E109" s="79" t="s">
        <v>626</v>
      </c>
      <c r="F109" s="183">
        <v>371205</v>
      </c>
      <c r="G109" s="183"/>
      <c r="H109" s="185">
        <v>577972.6</v>
      </c>
    </row>
    <row r="110" spans="1:8" ht="15.75" thickBot="1" x14ac:dyDescent="0.3">
      <c r="A110" s="7" t="s">
        <v>374</v>
      </c>
      <c r="B110" s="284"/>
      <c r="C110" s="285"/>
      <c r="D110" s="8"/>
      <c r="E110" s="8"/>
      <c r="F110" s="9">
        <f>ROUND(SUM(F107:F109),5)</f>
        <v>577972.6</v>
      </c>
      <c r="G110" s="9">
        <f>ROUND(SUM(G107:G109),5)</f>
        <v>0</v>
      </c>
      <c r="H110" s="178">
        <f>H109</f>
        <v>577972.6</v>
      </c>
    </row>
    <row r="111" spans="1:8" x14ac:dyDescent="0.25">
      <c r="A111" s="12" t="s">
        <v>73</v>
      </c>
      <c r="B111" s="108"/>
      <c r="C111" s="282"/>
      <c r="D111" s="13"/>
      <c r="E111" s="13"/>
      <c r="F111" s="99"/>
      <c r="G111" s="99"/>
      <c r="H111" s="184"/>
    </row>
    <row r="112" spans="1:8" x14ac:dyDescent="0.25">
      <c r="A112" s="78" t="s">
        <v>246</v>
      </c>
      <c r="B112" s="186">
        <v>43709</v>
      </c>
      <c r="C112" s="283" t="s">
        <v>375</v>
      </c>
      <c r="D112" s="79" t="s">
        <v>227</v>
      </c>
      <c r="E112" s="79" t="s">
        <v>376</v>
      </c>
      <c r="F112" s="181">
        <v>17000</v>
      </c>
      <c r="G112" s="181"/>
      <c r="H112" s="182">
        <v>17000</v>
      </c>
    </row>
    <row r="113" spans="1:8" x14ac:dyDescent="0.25">
      <c r="A113" s="78" t="s">
        <v>246</v>
      </c>
      <c r="B113" s="186">
        <v>43771</v>
      </c>
      <c r="C113" s="283" t="s">
        <v>377</v>
      </c>
      <c r="D113" s="79" t="s">
        <v>227</v>
      </c>
      <c r="E113" s="79" t="s">
        <v>378</v>
      </c>
      <c r="F113" s="181">
        <v>17000</v>
      </c>
      <c r="G113" s="181"/>
      <c r="H113" s="182">
        <v>34000</v>
      </c>
    </row>
    <row r="114" spans="1:8" x14ac:dyDescent="0.25">
      <c r="A114" s="78" t="s">
        <v>246</v>
      </c>
      <c r="B114" s="186">
        <v>43802</v>
      </c>
      <c r="C114" s="283" t="s">
        <v>379</v>
      </c>
      <c r="D114" s="79" t="s">
        <v>227</v>
      </c>
      <c r="E114" s="79" t="s">
        <v>380</v>
      </c>
      <c r="F114" s="181">
        <v>17000</v>
      </c>
      <c r="G114" s="181"/>
      <c r="H114" s="182">
        <v>51000</v>
      </c>
    </row>
    <row r="115" spans="1:8" x14ac:dyDescent="0.25">
      <c r="A115" s="78" t="s">
        <v>246</v>
      </c>
      <c r="B115" s="186">
        <v>43712</v>
      </c>
      <c r="C115" s="283" t="s">
        <v>381</v>
      </c>
      <c r="D115" s="79" t="s">
        <v>227</v>
      </c>
      <c r="E115" s="79" t="s">
        <v>382</v>
      </c>
      <c r="F115" s="181">
        <v>17000</v>
      </c>
      <c r="G115" s="181"/>
      <c r="H115" s="182">
        <v>68000</v>
      </c>
    </row>
    <row r="116" spans="1:8" x14ac:dyDescent="0.25">
      <c r="A116" s="78" t="s">
        <v>246</v>
      </c>
      <c r="B116" s="186" t="s">
        <v>263</v>
      </c>
      <c r="C116" s="283" t="s">
        <v>383</v>
      </c>
      <c r="D116" s="79" t="s">
        <v>227</v>
      </c>
      <c r="E116" s="79" t="s">
        <v>384</v>
      </c>
      <c r="F116" s="181">
        <v>17000</v>
      </c>
      <c r="G116" s="181"/>
      <c r="H116" s="182">
        <v>85000</v>
      </c>
    </row>
    <row r="117" spans="1:8" x14ac:dyDescent="0.25">
      <c r="A117" s="78" t="s">
        <v>246</v>
      </c>
      <c r="B117" s="186">
        <v>43775</v>
      </c>
      <c r="C117" s="283" t="s">
        <v>385</v>
      </c>
      <c r="D117" s="79" t="s">
        <v>227</v>
      </c>
      <c r="E117" s="79" t="s">
        <v>228</v>
      </c>
      <c r="F117" s="181">
        <v>17000</v>
      </c>
      <c r="G117" s="181"/>
      <c r="H117" s="182">
        <v>102000</v>
      </c>
    </row>
    <row r="118" spans="1:8" ht="15.75" thickBot="1" x14ac:dyDescent="0.3">
      <c r="A118" s="246" t="s">
        <v>246</v>
      </c>
      <c r="B118" s="247">
        <v>43745</v>
      </c>
      <c r="C118" s="288" t="s">
        <v>683</v>
      </c>
      <c r="D118" s="248" t="s">
        <v>227</v>
      </c>
      <c r="E118" s="248" t="s">
        <v>617</v>
      </c>
      <c r="F118" s="183">
        <v>19210</v>
      </c>
      <c r="G118" s="183"/>
      <c r="H118" s="185">
        <v>121210</v>
      </c>
    </row>
    <row r="119" spans="1:8" ht="15.75" thickBot="1" x14ac:dyDescent="0.3">
      <c r="A119" s="7" t="s">
        <v>386</v>
      </c>
      <c r="B119" s="284"/>
      <c r="C119" s="285"/>
      <c r="D119" s="8"/>
      <c r="E119" s="8"/>
      <c r="F119" s="9">
        <f>ROUND(SUM(F111:F118),5)</f>
        <v>121210</v>
      </c>
      <c r="G119" s="9">
        <f>ROUND(SUM(G111:G118),5)</f>
        <v>0</v>
      </c>
      <c r="H119" s="178">
        <f>H118</f>
        <v>121210</v>
      </c>
    </row>
    <row r="120" spans="1:8" x14ac:dyDescent="0.25">
      <c r="A120" s="12" t="s">
        <v>146</v>
      </c>
      <c r="B120" s="108"/>
      <c r="C120" s="282"/>
      <c r="D120" s="13"/>
      <c r="E120" s="13"/>
      <c r="F120" s="99"/>
      <c r="G120" s="99"/>
      <c r="H120" s="184"/>
    </row>
    <row r="121" spans="1:8" x14ac:dyDescent="0.25">
      <c r="A121" s="78" t="s">
        <v>246</v>
      </c>
      <c r="B121" s="186">
        <v>43709</v>
      </c>
      <c r="C121" s="283" t="s">
        <v>387</v>
      </c>
      <c r="D121" s="79" t="s">
        <v>235</v>
      </c>
      <c r="E121" s="79" t="s">
        <v>388</v>
      </c>
      <c r="F121" s="181">
        <v>164160</v>
      </c>
      <c r="G121" s="181"/>
      <c r="H121" s="182">
        <v>164160</v>
      </c>
    </row>
    <row r="122" spans="1:8" x14ac:dyDescent="0.25">
      <c r="A122" s="78" t="s">
        <v>246</v>
      </c>
      <c r="B122" s="186">
        <v>43771</v>
      </c>
      <c r="C122" s="283" t="s">
        <v>389</v>
      </c>
      <c r="D122" s="79" t="s">
        <v>235</v>
      </c>
      <c r="E122" s="79" t="s">
        <v>390</v>
      </c>
      <c r="F122" s="181">
        <v>166590</v>
      </c>
      <c r="G122" s="181"/>
      <c r="H122" s="182">
        <v>330750</v>
      </c>
    </row>
    <row r="123" spans="1:8" x14ac:dyDescent="0.25">
      <c r="A123" s="78" t="s">
        <v>246</v>
      </c>
      <c r="B123" s="186">
        <v>43802</v>
      </c>
      <c r="C123" s="283" t="s">
        <v>391</v>
      </c>
      <c r="D123" s="79" t="s">
        <v>235</v>
      </c>
      <c r="E123" s="79" t="s">
        <v>392</v>
      </c>
      <c r="F123" s="181">
        <v>165510</v>
      </c>
      <c r="G123" s="181"/>
      <c r="H123" s="182">
        <v>496260</v>
      </c>
    </row>
    <row r="124" spans="1:8" x14ac:dyDescent="0.25">
      <c r="A124" s="78" t="s">
        <v>246</v>
      </c>
      <c r="B124" s="186">
        <v>43712</v>
      </c>
      <c r="C124" s="283" t="s">
        <v>393</v>
      </c>
      <c r="D124" s="79" t="s">
        <v>235</v>
      </c>
      <c r="E124" s="79" t="s">
        <v>394</v>
      </c>
      <c r="F124" s="181">
        <v>163620</v>
      </c>
      <c r="G124" s="181"/>
      <c r="H124" s="182">
        <v>659880</v>
      </c>
    </row>
    <row r="125" spans="1:8" x14ac:dyDescent="0.25">
      <c r="A125" s="78" t="s">
        <v>246</v>
      </c>
      <c r="B125" s="186" t="s">
        <v>306</v>
      </c>
      <c r="C125" s="283" t="s">
        <v>395</v>
      </c>
      <c r="D125" s="79" t="s">
        <v>235</v>
      </c>
      <c r="E125" s="79" t="s">
        <v>396</v>
      </c>
      <c r="F125" s="181">
        <v>51156</v>
      </c>
      <c r="G125" s="181"/>
      <c r="H125" s="182">
        <v>711036</v>
      </c>
    </row>
    <row r="126" spans="1:8" x14ac:dyDescent="0.25">
      <c r="A126" s="78" t="s">
        <v>246</v>
      </c>
      <c r="B126" s="186" t="s">
        <v>263</v>
      </c>
      <c r="C126" s="283" t="s">
        <v>397</v>
      </c>
      <c r="D126" s="79" t="s">
        <v>235</v>
      </c>
      <c r="E126" s="79" t="s">
        <v>398</v>
      </c>
      <c r="F126" s="181">
        <v>162810</v>
      </c>
      <c r="G126" s="181"/>
      <c r="H126" s="182">
        <v>873846</v>
      </c>
    </row>
    <row r="127" spans="1:8" x14ac:dyDescent="0.25">
      <c r="A127" s="78" t="s">
        <v>246</v>
      </c>
      <c r="B127" s="186">
        <v>43775</v>
      </c>
      <c r="C127" s="283" t="s">
        <v>399</v>
      </c>
      <c r="D127" s="79" t="s">
        <v>235</v>
      </c>
      <c r="E127" s="79" t="s">
        <v>236</v>
      </c>
      <c r="F127" s="181">
        <v>160380</v>
      </c>
      <c r="G127" s="181"/>
      <c r="H127" s="182">
        <v>1034226</v>
      </c>
    </row>
    <row r="128" spans="1:8" ht="15.75" thickBot="1" x14ac:dyDescent="0.3">
      <c r="A128" s="78" t="s">
        <v>246</v>
      </c>
      <c r="B128" s="186" t="s">
        <v>599</v>
      </c>
      <c r="C128" s="283" t="s">
        <v>684</v>
      </c>
      <c r="D128" s="79" t="s">
        <v>235</v>
      </c>
      <c r="E128" s="79" t="s">
        <v>685</v>
      </c>
      <c r="F128" s="181">
        <v>112290</v>
      </c>
      <c r="G128" s="181"/>
      <c r="H128" s="182">
        <v>1146516</v>
      </c>
    </row>
    <row r="129" spans="1:8" ht="15.75" thickBot="1" x14ac:dyDescent="0.3">
      <c r="A129" s="7" t="s">
        <v>400</v>
      </c>
      <c r="B129" s="284"/>
      <c r="C129" s="285"/>
      <c r="D129" s="8"/>
      <c r="E129" s="8"/>
      <c r="F129" s="9">
        <f>ROUND(SUM(F120:F128),5)</f>
        <v>1146516</v>
      </c>
      <c r="G129" s="9">
        <f>ROUND(SUM(G120:G128),5)</f>
        <v>0</v>
      </c>
      <c r="H129" s="178">
        <f>H128</f>
        <v>1146516</v>
      </c>
    </row>
    <row r="130" spans="1:8" ht="15.75" thickBot="1" x14ac:dyDescent="0.3">
      <c r="A130" s="7" t="s">
        <v>74</v>
      </c>
      <c r="B130" s="284"/>
      <c r="C130" s="285"/>
      <c r="D130" s="8"/>
      <c r="E130" s="8"/>
      <c r="F130" s="9">
        <f>ROUND(F90+F99+F103+F106+F110+F119+F129,5)</f>
        <v>5384323.7000000002</v>
      </c>
      <c r="G130" s="9">
        <f>ROUND(G90+G99+G103+G106+G110+G119+G129,5)</f>
        <v>0</v>
      </c>
      <c r="H130" s="178">
        <f>ROUND(H90+H99+H103+H106+H110+H119+H129,5)</f>
        <v>5384323.7000000002</v>
      </c>
    </row>
    <row r="131" spans="1:8" x14ac:dyDescent="0.25">
      <c r="A131" s="12" t="s">
        <v>130</v>
      </c>
      <c r="B131" s="108"/>
      <c r="C131" s="282"/>
      <c r="D131" s="13"/>
      <c r="E131" s="13"/>
      <c r="F131" s="99"/>
      <c r="G131" s="99"/>
      <c r="H131" s="184"/>
    </row>
    <row r="132" spans="1:8" ht="15.75" thickBot="1" x14ac:dyDescent="0.3">
      <c r="A132" s="78" t="s">
        <v>246</v>
      </c>
      <c r="B132" s="186" t="s">
        <v>279</v>
      </c>
      <c r="C132" s="283" t="s">
        <v>401</v>
      </c>
      <c r="D132" s="79" t="s">
        <v>402</v>
      </c>
      <c r="E132" s="79" t="s">
        <v>403</v>
      </c>
      <c r="F132" s="183">
        <v>1190000</v>
      </c>
      <c r="G132" s="183"/>
      <c r="H132" s="185">
        <v>1190000</v>
      </c>
    </row>
    <row r="133" spans="1:8" ht="15.75" thickBot="1" x14ac:dyDescent="0.3">
      <c r="A133" s="7" t="s">
        <v>404</v>
      </c>
      <c r="B133" s="284"/>
      <c r="C133" s="285"/>
      <c r="D133" s="8"/>
      <c r="E133" s="8"/>
      <c r="F133" s="9">
        <f>ROUND(SUM(F131:F132),5)</f>
        <v>1190000</v>
      </c>
      <c r="G133" s="9">
        <f>ROUND(SUM(G131:G132),5)</f>
        <v>0</v>
      </c>
      <c r="H133" s="178">
        <f>H132</f>
        <v>1190000</v>
      </c>
    </row>
    <row r="134" spans="1:8" x14ac:dyDescent="0.25">
      <c r="A134" s="12" t="s">
        <v>75</v>
      </c>
      <c r="B134" s="108"/>
      <c r="C134" s="282"/>
      <c r="D134" s="13"/>
      <c r="E134" s="13"/>
      <c r="F134" s="99"/>
      <c r="G134" s="99"/>
      <c r="H134" s="184"/>
    </row>
    <row r="135" spans="1:8" x14ac:dyDescent="0.25">
      <c r="A135" s="78" t="s">
        <v>246</v>
      </c>
      <c r="B135" s="186" t="s">
        <v>279</v>
      </c>
      <c r="C135" s="283" t="s">
        <v>304</v>
      </c>
      <c r="D135" s="79" t="s">
        <v>221</v>
      </c>
      <c r="E135" s="79" t="s">
        <v>405</v>
      </c>
      <c r="F135" s="181">
        <v>100000</v>
      </c>
      <c r="G135" s="181"/>
      <c r="H135" s="182">
        <v>100000</v>
      </c>
    </row>
    <row r="136" spans="1:8" ht="15.75" thickBot="1" x14ac:dyDescent="0.3">
      <c r="A136" s="78" t="s">
        <v>246</v>
      </c>
      <c r="B136" s="186">
        <v>43775</v>
      </c>
      <c r="C136" s="283" t="s">
        <v>406</v>
      </c>
      <c r="D136" s="79" t="s">
        <v>221</v>
      </c>
      <c r="E136" s="79" t="s">
        <v>222</v>
      </c>
      <c r="F136" s="183">
        <v>100000</v>
      </c>
      <c r="G136" s="183"/>
      <c r="H136" s="185">
        <v>200000</v>
      </c>
    </row>
    <row r="137" spans="1:8" ht="15.75" thickBot="1" x14ac:dyDescent="0.3">
      <c r="A137" s="7" t="s">
        <v>407</v>
      </c>
      <c r="B137" s="284"/>
      <c r="C137" s="285"/>
      <c r="D137" s="8"/>
      <c r="E137" s="8"/>
      <c r="F137" s="9">
        <f>ROUND(SUM(F134:F136),5)</f>
        <v>200000</v>
      </c>
      <c r="G137" s="9">
        <f>ROUND(SUM(G134:G136),5)</f>
        <v>0</v>
      </c>
      <c r="H137" s="178">
        <f>H136</f>
        <v>200000</v>
      </c>
    </row>
    <row r="138" spans="1:8" x14ac:dyDescent="0.25">
      <c r="A138" s="12" t="s">
        <v>126</v>
      </c>
      <c r="B138" s="108"/>
      <c r="C138" s="282"/>
      <c r="D138" s="13"/>
      <c r="E138" s="13"/>
      <c r="F138" s="99"/>
      <c r="G138" s="99"/>
      <c r="H138" s="184"/>
    </row>
    <row r="139" spans="1:8" ht="15.75" thickBot="1" x14ac:dyDescent="0.3">
      <c r="A139" s="78" t="s">
        <v>208</v>
      </c>
      <c r="B139" s="186">
        <v>43467</v>
      </c>
      <c r="C139" s="283" t="s">
        <v>408</v>
      </c>
      <c r="D139" s="79" t="s">
        <v>409</v>
      </c>
      <c r="E139" s="79" t="s">
        <v>410</v>
      </c>
      <c r="F139" s="183">
        <v>687500</v>
      </c>
      <c r="G139" s="183"/>
      <c r="H139" s="185">
        <v>687500</v>
      </c>
    </row>
    <row r="140" spans="1:8" ht="15.75" thickBot="1" x14ac:dyDescent="0.3">
      <c r="A140" s="7" t="s">
        <v>411</v>
      </c>
      <c r="B140" s="284"/>
      <c r="C140" s="285"/>
      <c r="D140" s="8"/>
      <c r="E140" s="8"/>
      <c r="F140" s="9">
        <f>ROUND(SUM(F138:F139),5)</f>
        <v>687500</v>
      </c>
      <c r="G140" s="9">
        <f>ROUND(SUM(G138:G139),5)</f>
        <v>0</v>
      </c>
      <c r="H140" s="178">
        <f>H139</f>
        <v>687500</v>
      </c>
    </row>
    <row r="141" spans="1:8" x14ac:dyDescent="0.25">
      <c r="A141" s="12" t="s">
        <v>132</v>
      </c>
      <c r="B141" s="108"/>
      <c r="C141" s="282"/>
      <c r="D141" s="13"/>
      <c r="E141" s="13"/>
      <c r="F141" s="99"/>
      <c r="G141" s="99"/>
      <c r="H141" s="184"/>
    </row>
    <row r="142" spans="1:8" x14ac:dyDescent="0.25">
      <c r="A142" s="78" t="s">
        <v>246</v>
      </c>
      <c r="B142" s="186" t="s">
        <v>279</v>
      </c>
      <c r="C142" s="283" t="s">
        <v>412</v>
      </c>
      <c r="D142" s="79" t="s">
        <v>413</v>
      </c>
      <c r="E142" s="79" t="s">
        <v>414</v>
      </c>
      <c r="F142" s="181">
        <v>27000</v>
      </c>
      <c r="G142" s="181"/>
      <c r="H142" s="182">
        <v>27000</v>
      </c>
    </row>
    <row r="143" spans="1:8" x14ac:dyDescent="0.25">
      <c r="A143" s="78" t="s">
        <v>208</v>
      </c>
      <c r="B143" s="186" t="s">
        <v>334</v>
      </c>
      <c r="C143" s="283" t="s">
        <v>415</v>
      </c>
      <c r="D143" s="79" t="s">
        <v>416</v>
      </c>
      <c r="E143" s="79" t="s">
        <v>417</v>
      </c>
      <c r="F143" s="181">
        <v>27000</v>
      </c>
      <c r="G143" s="181"/>
      <c r="H143" s="182">
        <v>54000</v>
      </c>
    </row>
    <row r="144" spans="1:8" x14ac:dyDescent="0.25">
      <c r="A144" s="78" t="s">
        <v>246</v>
      </c>
      <c r="B144" s="186">
        <v>43802</v>
      </c>
      <c r="C144" s="283" t="s">
        <v>418</v>
      </c>
      <c r="D144" s="79" t="s">
        <v>419</v>
      </c>
      <c r="E144" s="79" t="s">
        <v>420</v>
      </c>
      <c r="F144" s="181">
        <v>363000</v>
      </c>
      <c r="G144" s="181"/>
      <c r="H144" s="182">
        <v>417000</v>
      </c>
    </row>
    <row r="145" spans="1:8" ht="15.75" thickBot="1" x14ac:dyDescent="0.3">
      <c r="A145" s="78" t="s">
        <v>246</v>
      </c>
      <c r="B145" s="186" t="s">
        <v>421</v>
      </c>
      <c r="C145" s="283" t="s">
        <v>422</v>
      </c>
      <c r="D145" s="79" t="s">
        <v>419</v>
      </c>
      <c r="E145" s="79" t="s">
        <v>423</v>
      </c>
      <c r="F145" s="183">
        <v>181500</v>
      </c>
      <c r="G145" s="183"/>
      <c r="H145" s="185">
        <v>598500</v>
      </c>
    </row>
    <row r="146" spans="1:8" ht="15.75" thickBot="1" x14ac:dyDescent="0.3">
      <c r="A146" s="7" t="s">
        <v>424</v>
      </c>
      <c r="B146" s="284"/>
      <c r="C146" s="285"/>
      <c r="D146" s="8"/>
      <c r="E146" s="8"/>
      <c r="F146" s="9">
        <f>ROUND(SUM(F141:F145),5)</f>
        <v>598500</v>
      </c>
      <c r="G146" s="9">
        <f>ROUND(SUM(G141:G145),5)</f>
        <v>0</v>
      </c>
      <c r="H146" s="178">
        <f>H145</f>
        <v>598500</v>
      </c>
    </row>
    <row r="147" spans="1:8" x14ac:dyDescent="0.25">
      <c r="A147" s="12" t="s">
        <v>138</v>
      </c>
      <c r="B147" s="108"/>
      <c r="C147" s="282"/>
      <c r="D147" s="13"/>
      <c r="E147" s="13"/>
      <c r="F147" s="99"/>
      <c r="G147" s="99"/>
      <c r="H147" s="184"/>
    </row>
    <row r="148" spans="1:8" x14ac:dyDescent="0.25">
      <c r="A148" s="78" t="s">
        <v>208</v>
      </c>
      <c r="B148" s="186" t="s">
        <v>330</v>
      </c>
      <c r="C148" s="283" t="s">
        <v>425</v>
      </c>
      <c r="D148" s="79" t="s">
        <v>426</v>
      </c>
      <c r="E148" s="79" t="s">
        <v>427</v>
      </c>
      <c r="F148" s="181">
        <v>5359779</v>
      </c>
      <c r="G148" s="181"/>
      <c r="H148" s="182">
        <v>5359779</v>
      </c>
    </row>
    <row r="149" spans="1:8" ht="15.75" thickBot="1" x14ac:dyDescent="0.3">
      <c r="A149" s="78" t="s">
        <v>208</v>
      </c>
      <c r="B149" s="186" t="s">
        <v>330</v>
      </c>
      <c r="C149" s="283" t="s">
        <v>428</v>
      </c>
      <c r="D149" s="79" t="s">
        <v>426</v>
      </c>
      <c r="E149" s="79" t="s">
        <v>429</v>
      </c>
      <c r="F149" s="181">
        <v>843821.21</v>
      </c>
      <c r="G149" s="181"/>
      <c r="H149" s="182">
        <v>6203600.21</v>
      </c>
    </row>
    <row r="150" spans="1:8" ht="15.75" thickBot="1" x14ac:dyDescent="0.3">
      <c r="A150" s="7" t="s">
        <v>430</v>
      </c>
      <c r="B150" s="284"/>
      <c r="C150" s="285"/>
      <c r="D150" s="8"/>
      <c r="E150" s="8"/>
      <c r="F150" s="9">
        <f>ROUND(SUM(F147:F149),5)</f>
        <v>6203600.21</v>
      </c>
      <c r="G150" s="9">
        <f>ROUND(SUM(G147:G149),5)</f>
        <v>0</v>
      </c>
      <c r="H150" s="178">
        <f>H149</f>
        <v>6203600.21</v>
      </c>
    </row>
    <row r="151" spans="1:8" ht="15.75" thickBot="1" x14ac:dyDescent="0.3">
      <c r="A151" s="7" t="s">
        <v>76</v>
      </c>
      <c r="B151" s="284"/>
      <c r="C151" s="285"/>
      <c r="D151" s="8"/>
      <c r="E151" s="8"/>
      <c r="F151" s="9">
        <f>ROUND(F20+F36+F45+F73+F82+F130+F133+F137+F140+F146+F150,5)</f>
        <v>46913102.710000001</v>
      </c>
      <c r="G151" s="9">
        <f>ROUND(G20+G36+G45+G73+G82+G130+G133+G137+G140+G146+G150,5)</f>
        <v>0</v>
      </c>
      <c r="H151" s="178">
        <f>ROUND(H20+H36+H45+H73+H82+H130+H133+H137+H140+H146+H150,5)</f>
        <v>46913102.710000001</v>
      </c>
    </row>
    <row r="152" spans="1:8" x14ac:dyDescent="0.25">
      <c r="A152" s="12" t="s">
        <v>77</v>
      </c>
      <c r="B152" s="108"/>
      <c r="C152" s="282"/>
      <c r="D152" s="13"/>
      <c r="E152" s="13"/>
      <c r="F152" s="99"/>
      <c r="G152" s="99"/>
      <c r="H152" s="184"/>
    </row>
    <row r="153" spans="1:8" x14ac:dyDescent="0.25">
      <c r="A153" s="12" t="s">
        <v>141</v>
      </c>
      <c r="B153" s="108"/>
      <c r="C153" s="282"/>
      <c r="D153" s="13"/>
      <c r="E153" s="13"/>
      <c r="F153" s="99"/>
      <c r="G153" s="99"/>
      <c r="H153" s="184"/>
    </row>
    <row r="154" spans="1:8" x14ac:dyDescent="0.25">
      <c r="A154" s="78" t="s">
        <v>246</v>
      </c>
      <c r="B154" s="186" t="s">
        <v>274</v>
      </c>
      <c r="C154" s="283" t="s">
        <v>431</v>
      </c>
      <c r="D154" s="79" t="s">
        <v>432</v>
      </c>
      <c r="E154" s="79" t="s">
        <v>433</v>
      </c>
      <c r="F154" s="181">
        <v>78929.899999999994</v>
      </c>
      <c r="G154" s="181"/>
      <c r="H154" s="182">
        <v>78929.899999999994</v>
      </c>
    </row>
    <row r="155" spans="1:8" x14ac:dyDescent="0.25">
      <c r="A155" s="78" t="s">
        <v>246</v>
      </c>
      <c r="B155" s="186" t="s">
        <v>421</v>
      </c>
      <c r="C155" s="283" t="s">
        <v>434</v>
      </c>
      <c r="D155" s="79" t="s">
        <v>432</v>
      </c>
      <c r="E155" s="79" t="s">
        <v>435</v>
      </c>
      <c r="F155" s="181">
        <v>58756.5</v>
      </c>
      <c r="G155" s="181"/>
      <c r="H155" s="182">
        <v>137686.39999999999</v>
      </c>
    </row>
    <row r="156" spans="1:8" ht="15.75" thickBot="1" x14ac:dyDescent="0.3">
      <c r="A156" s="78" t="s">
        <v>246</v>
      </c>
      <c r="B156" s="186" t="s">
        <v>309</v>
      </c>
      <c r="C156" s="283" t="s">
        <v>436</v>
      </c>
      <c r="D156" s="79" t="s">
        <v>432</v>
      </c>
      <c r="E156" s="79" t="s">
        <v>437</v>
      </c>
      <c r="F156" s="183">
        <v>110062</v>
      </c>
      <c r="G156" s="183"/>
      <c r="H156" s="185">
        <v>247748.4</v>
      </c>
    </row>
    <row r="157" spans="1:8" ht="15.75" thickBot="1" x14ac:dyDescent="0.3">
      <c r="A157" s="7" t="s">
        <v>438</v>
      </c>
      <c r="B157" s="284"/>
      <c r="C157" s="285"/>
      <c r="D157" s="8"/>
      <c r="E157" s="8"/>
      <c r="F157" s="9">
        <f>ROUND(SUM(F153:F156),5)</f>
        <v>247748.4</v>
      </c>
      <c r="G157" s="9">
        <f>ROUND(SUM(G153:G156),5)</f>
        <v>0</v>
      </c>
      <c r="H157" s="178">
        <f>H156</f>
        <v>247748.4</v>
      </c>
    </row>
    <row r="158" spans="1:8" x14ac:dyDescent="0.25">
      <c r="A158" s="12" t="s">
        <v>78</v>
      </c>
      <c r="B158" s="108"/>
      <c r="C158" s="282"/>
      <c r="D158" s="13"/>
      <c r="E158" s="13"/>
      <c r="F158" s="99"/>
      <c r="G158" s="99"/>
      <c r="H158" s="184"/>
    </row>
    <row r="159" spans="1:8" x14ac:dyDescent="0.25">
      <c r="A159" s="78" t="s">
        <v>246</v>
      </c>
      <c r="B159" s="186">
        <v>43709</v>
      </c>
      <c r="C159" s="283" t="s">
        <v>439</v>
      </c>
      <c r="D159" s="79" t="s">
        <v>440</v>
      </c>
      <c r="E159" s="79" t="s">
        <v>441</v>
      </c>
      <c r="F159" s="181">
        <v>92000</v>
      </c>
      <c r="G159" s="181"/>
      <c r="H159" s="182">
        <v>92000</v>
      </c>
    </row>
    <row r="160" spans="1:8" x14ac:dyDescent="0.25">
      <c r="A160" s="78" t="s">
        <v>246</v>
      </c>
      <c r="B160" s="186">
        <v>43467</v>
      </c>
      <c r="C160" s="283" t="s">
        <v>442</v>
      </c>
      <c r="D160" s="79" t="s">
        <v>443</v>
      </c>
      <c r="E160" s="79" t="s">
        <v>444</v>
      </c>
      <c r="F160" s="181">
        <v>32390.47</v>
      </c>
      <c r="G160" s="181"/>
      <c r="H160" s="182">
        <v>124390.47</v>
      </c>
    </row>
    <row r="161" spans="1:8" x14ac:dyDescent="0.25">
      <c r="A161" s="78" t="s">
        <v>246</v>
      </c>
      <c r="B161" s="186">
        <v>43771</v>
      </c>
      <c r="C161" s="283" t="s">
        <v>445</v>
      </c>
      <c r="D161" s="79" t="s">
        <v>446</v>
      </c>
      <c r="E161" s="79" t="s">
        <v>447</v>
      </c>
      <c r="F161" s="181">
        <v>199540.25</v>
      </c>
      <c r="G161" s="181"/>
      <c r="H161" s="182">
        <v>323930.71999999997</v>
      </c>
    </row>
    <row r="162" spans="1:8" x14ac:dyDescent="0.25">
      <c r="A162" s="78" t="s">
        <v>246</v>
      </c>
      <c r="B162" s="186" t="s">
        <v>279</v>
      </c>
      <c r="C162" s="283" t="s">
        <v>448</v>
      </c>
      <c r="D162" s="79" t="s">
        <v>440</v>
      </c>
      <c r="E162" s="79" t="s">
        <v>449</v>
      </c>
      <c r="F162" s="181">
        <v>95000</v>
      </c>
      <c r="G162" s="181"/>
      <c r="H162" s="182">
        <v>418930.72</v>
      </c>
    </row>
    <row r="163" spans="1:8" x14ac:dyDescent="0.25">
      <c r="A163" s="78" t="s">
        <v>208</v>
      </c>
      <c r="B163" s="186" t="s">
        <v>450</v>
      </c>
      <c r="C163" s="283" t="s">
        <v>451</v>
      </c>
      <c r="D163" s="79" t="s">
        <v>229</v>
      </c>
      <c r="E163" s="79" t="s">
        <v>452</v>
      </c>
      <c r="F163" s="181">
        <v>198923.75</v>
      </c>
      <c r="G163" s="181"/>
      <c r="H163" s="182">
        <v>617854.47</v>
      </c>
    </row>
    <row r="164" spans="1:8" x14ac:dyDescent="0.25">
      <c r="A164" s="78" t="s">
        <v>246</v>
      </c>
      <c r="B164" s="186" t="s">
        <v>319</v>
      </c>
      <c r="C164" s="283" t="s">
        <v>453</v>
      </c>
      <c r="D164" s="79" t="s">
        <v>443</v>
      </c>
      <c r="E164" s="79" t="s">
        <v>454</v>
      </c>
      <c r="F164" s="181">
        <v>21864.26</v>
      </c>
      <c r="G164" s="181"/>
      <c r="H164" s="182">
        <v>639718.73</v>
      </c>
    </row>
    <row r="165" spans="1:8" x14ac:dyDescent="0.25">
      <c r="A165" s="78" t="s">
        <v>246</v>
      </c>
      <c r="B165" s="186" t="s">
        <v>263</v>
      </c>
      <c r="C165" s="283" t="s">
        <v>455</v>
      </c>
      <c r="D165" s="79" t="s">
        <v>443</v>
      </c>
      <c r="E165" s="79" t="s">
        <v>456</v>
      </c>
      <c r="F165" s="181">
        <v>61563</v>
      </c>
      <c r="G165" s="181"/>
      <c r="H165" s="182">
        <v>701281.73</v>
      </c>
    </row>
    <row r="166" spans="1:8" x14ac:dyDescent="0.25">
      <c r="A166" s="78" t="s">
        <v>246</v>
      </c>
      <c r="B166" s="186" t="s">
        <v>263</v>
      </c>
      <c r="C166" s="283" t="s">
        <v>457</v>
      </c>
      <c r="D166" s="79" t="s">
        <v>443</v>
      </c>
      <c r="E166" s="79" t="s">
        <v>458</v>
      </c>
      <c r="F166" s="181">
        <v>38072.42</v>
      </c>
      <c r="G166" s="181"/>
      <c r="H166" s="182">
        <v>739354.15</v>
      </c>
    </row>
    <row r="167" spans="1:8" x14ac:dyDescent="0.25">
      <c r="A167" s="78" t="s">
        <v>246</v>
      </c>
      <c r="B167" s="186">
        <v>43745</v>
      </c>
      <c r="C167" s="283" t="s">
        <v>686</v>
      </c>
      <c r="D167" s="79" t="s">
        <v>440</v>
      </c>
      <c r="E167" s="79" t="s">
        <v>630</v>
      </c>
      <c r="F167" s="181">
        <v>94920</v>
      </c>
      <c r="G167" s="181"/>
      <c r="H167" s="182">
        <v>834274.15</v>
      </c>
    </row>
    <row r="168" spans="1:8" ht="15.75" thickBot="1" x14ac:dyDescent="0.3">
      <c r="A168" s="78" t="s">
        <v>246</v>
      </c>
      <c r="B168" s="186">
        <v>43745</v>
      </c>
      <c r="C168" s="283" t="s">
        <v>687</v>
      </c>
      <c r="D168" s="79" t="s">
        <v>440</v>
      </c>
      <c r="E168" s="79" t="s">
        <v>622</v>
      </c>
      <c r="F168" s="183">
        <v>55370</v>
      </c>
      <c r="G168" s="183"/>
      <c r="H168" s="185">
        <v>889644.15</v>
      </c>
    </row>
    <row r="169" spans="1:8" ht="15.75" thickBot="1" x14ac:dyDescent="0.3">
      <c r="A169" s="7" t="s">
        <v>459</v>
      </c>
      <c r="B169" s="284"/>
      <c r="C169" s="285"/>
      <c r="D169" s="8"/>
      <c r="E169" s="8"/>
      <c r="F169" s="9">
        <f>ROUND(SUM(F158:F168),5)</f>
        <v>889644.15</v>
      </c>
      <c r="G169" s="9">
        <f>ROUND(SUM(G158:G168),5)</f>
        <v>0</v>
      </c>
      <c r="H169" s="178">
        <f>H168</f>
        <v>889644.15</v>
      </c>
    </row>
    <row r="170" spans="1:8" x14ac:dyDescent="0.25">
      <c r="A170" s="12" t="s">
        <v>79</v>
      </c>
      <c r="B170" s="108"/>
      <c r="C170" s="282"/>
      <c r="D170" s="13"/>
      <c r="E170" s="13"/>
      <c r="F170" s="99"/>
      <c r="G170" s="99"/>
      <c r="H170" s="184"/>
    </row>
    <row r="171" spans="1:8" x14ac:dyDescent="0.25">
      <c r="A171" s="78" t="s">
        <v>246</v>
      </c>
      <c r="B171" s="186">
        <v>43771</v>
      </c>
      <c r="C171" s="283" t="s">
        <v>460</v>
      </c>
      <c r="D171" s="79" t="s">
        <v>461</v>
      </c>
      <c r="E171" s="79" t="s">
        <v>462</v>
      </c>
      <c r="F171" s="181">
        <v>35000</v>
      </c>
      <c r="G171" s="181"/>
      <c r="H171" s="182">
        <v>35000</v>
      </c>
    </row>
    <row r="172" spans="1:8" x14ac:dyDescent="0.25">
      <c r="A172" s="78" t="s">
        <v>246</v>
      </c>
      <c r="B172" s="186">
        <v>43802</v>
      </c>
      <c r="C172" s="283" t="s">
        <v>463</v>
      </c>
      <c r="D172" s="79" t="s">
        <v>464</v>
      </c>
      <c r="E172" s="79" t="s">
        <v>465</v>
      </c>
      <c r="F172" s="181">
        <v>64000</v>
      </c>
      <c r="G172" s="181"/>
      <c r="H172" s="182">
        <v>99000</v>
      </c>
    </row>
    <row r="173" spans="1:8" x14ac:dyDescent="0.25">
      <c r="A173" s="78" t="s">
        <v>246</v>
      </c>
      <c r="B173" s="186">
        <v>43802</v>
      </c>
      <c r="C173" s="283" t="s">
        <v>466</v>
      </c>
      <c r="D173" s="79" t="s">
        <v>237</v>
      </c>
      <c r="E173" s="79" t="s">
        <v>467</v>
      </c>
      <c r="F173" s="181">
        <v>169404</v>
      </c>
      <c r="G173" s="181"/>
      <c r="H173" s="182">
        <v>268404</v>
      </c>
    </row>
    <row r="174" spans="1:8" x14ac:dyDescent="0.25">
      <c r="A174" s="78" t="s">
        <v>208</v>
      </c>
      <c r="B174" s="186">
        <v>43803</v>
      </c>
      <c r="C174" s="283" t="s">
        <v>468</v>
      </c>
      <c r="D174" s="79" t="s">
        <v>352</v>
      </c>
      <c r="E174" s="79" t="s">
        <v>469</v>
      </c>
      <c r="F174" s="181">
        <v>307848</v>
      </c>
      <c r="G174" s="181"/>
      <c r="H174" s="182">
        <v>576252</v>
      </c>
    </row>
    <row r="175" spans="1:8" x14ac:dyDescent="0.25">
      <c r="A175" s="78" t="s">
        <v>246</v>
      </c>
      <c r="B175" s="186" t="s">
        <v>263</v>
      </c>
      <c r="C175" s="283" t="s">
        <v>470</v>
      </c>
      <c r="D175" s="79" t="s">
        <v>440</v>
      </c>
      <c r="E175" s="79" t="s">
        <v>471</v>
      </c>
      <c r="F175" s="181">
        <v>85000</v>
      </c>
      <c r="G175" s="181"/>
      <c r="H175" s="182">
        <v>661252</v>
      </c>
    </row>
    <row r="176" spans="1:8" x14ac:dyDescent="0.25">
      <c r="A176" s="78" t="s">
        <v>246</v>
      </c>
      <c r="B176" s="186" t="s">
        <v>309</v>
      </c>
      <c r="C176" s="283" t="s">
        <v>472</v>
      </c>
      <c r="D176" s="79" t="s">
        <v>235</v>
      </c>
      <c r="E176" s="79" t="s">
        <v>473</v>
      </c>
      <c r="F176" s="181">
        <v>134470</v>
      </c>
      <c r="G176" s="181"/>
      <c r="H176" s="182">
        <v>795722</v>
      </c>
    </row>
    <row r="177" spans="1:8" x14ac:dyDescent="0.25">
      <c r="A177" s="78" t="s">
        <v>246</v>
      </c>
      <c r="B177" s="186" t="s">
        <v>309</v>
      </c>
      <c r="C177" s="283" t="s">
        <v>474</v>
      </c>
      <c r="D177" s="79" t="s">
        <v>237</v>
      </c>
      <c r="E177" s="79" t="s">
        <v>475</v>
      </c>
      <c r="F177" s="181">
        <v>31818.15</v>
      </c>
      <c r="G177" s="181"/>
      <c r="H177" s="182">
        <v>827540.15</v>
      </c>
    </row>
    <row r="178" spans="1:8" x14ac:dyDescent="0.25">
      <c r="A178" s="78" t="s">
        <v>246</v>
      </c>
      <c r="B178" s="186" t="s">
        <v>231</v>
      </c>
      <c r="C178" s="283" t="s">
        <v>476</v>
      </c>
      <c r="D178" s="79" t="s">
        <v>237</v>
      </c>
      <c r="E178" s="79" t="s">
        <v>477</v>
      </c>
      <c r="F178" s="181">
        <v>441526.5</v>
      </c>
      <c r="G178" s="181"/>
      <c r="H178" s="182">
        <v>1269066.6499999999</v>
      </c>
    </row>
    <row r="179" spans="1:8" x14ac:dyDescent="0.25">
      <c r="A179" s="78" t="s">
        <v>246</v>
      </c>
      <c r="B179" s="186" t="s">
        <v>231</v>
      </c>
      <c r="C179" s="283" t="s">
        <v>478</v>
      </c>
      <c r="D179" s="79" t="s">
        <v>237</v>
      </c>
      <c r="E179" s="79" t="s">
        <v>479</v>
      </c>
      <c r="F179" s="181">
        <v>441526.5</v>
      </c>
      <c r="G179" s="181"/>
      <c r="H179" s="182">
        <v>1710593.15</v>
      </c>
    </row>
    <row r="180" spans="1:8" x14ac:dyDescent="0.25">
      <c r="A180" s="78" t="s">
        <v>246</v>
      </c>
      <c r="B180" s="186" t="s">
        <v>231</v>
      </c>
      <c r="C180" s="283" t="s">
        <v>480</v>
      </c>
      <c r="D180" s="79" t="s">
        <v>464</v>
      </c>
      <c r="E180" s="79" t="s">
        <v>481</v>
      </c>
      <c r="F180" s="181">
        <v>49000</v>
      </c>
      <c r="G180" s="181"/>
      <c r="H180" s="182">
        <v>1759593.15</v>
      </c>
    </row>
    <row r="181" spans="1:8" x14ac:dyDescent="0.25">
      <c r="A181" s="78" t="s">
        <v>246</v>
      </c>
      <c r="B181" s="186">
        <v>43745</v>
      </c>
      <c r="C181" s="283" t="s">
        <v>688</v>
      </c>
      <c r="D181" s="79" t="s">
        <v>464</v>
      </c>
      <c r="E181" s="79" t="s">
        <v>689</v>
      </c>
      <c r="F181" s="181">
        <v>79000</v>
      </c>
      <c r="G181" s="181"/>
      <c r="H181" s="182">
        <v>1838593.15</v>
      </c>
    </row>
    <row r="182" spans="1:8" x14ac:dyDescent="0.25">
      <c r="A182" s="78" t="s">
        <v>208</v>
      </c>
      <c r="B182" s="186" t="s">
        <v>656</v>
      </c>
      <c r="C182" s="283" t="s">
        <v>657</v>
      </c>
      <c r="D182" s="79" t="s">
        <v>658</v>
      </c>
      <c r="E182" s="79" t="s">
        <v>659</v>
      </c>
      <c r="F182" s="181">
        <v>39324</v>
      </c>
      <c r="G182" s="181"/>
      <c r="H182" s="182">
        <v>1877917.15</v>
      </c>
    </row>
    <row r="183" spans="1:8" ht="15.75" thickBot="1" x14ac:dyDescent="0.3">
      <c r="A183" s="78" t="s">
        <v>246</v>
      </c>
      <c r="B183" s="186" t="s">
        <v>634</v>
      </c>
      <c r="C183" s="283" t="s">
        <v>690</v>
      </c>
      <c r="D183" s="79" t="s">
        <v>237</v>
      </c>
      <c r="E183" s="79" t="s">
        <v>691</v>
      </c>
      <c r="F183" s="183">
        <v>10486.4</v>
      </c>
      <c r="G183" s="183"/>
      <c r="H183" s="185">
        <v>1888403.55</v>
      </c>
    </row>
    <row r="184" spans="1:8" ht="15.75" thickBot="1" x14ac:dyDescent="0.3">
      <c r="A184" s="7" t="s">
        <v>482</v>
      </c>
      <c r="B184" s="284"/>
      <c r="C184" s="285"/>
      <c r="D184" s="8"/>
      <c r="E184" s="8"/>
      <c r="F184" s="9">
        <f>ROUND(SUM(F170:F183),5)</f>
        <v>1888403.55</v>
      </c>
      <c r="G184" s="9">
        <f>ROUND(SUM(G170:G183),5)</f>
        <v>0</v>
      </c>
      <c r="H184" s="178">
        <f>H183</f>
        <v>1888403.55</v>
      </c>
    </row>
    <row r="185" spans="1:8" x14ac:dyDescent="0.25">
      <c r="A185" s="12" t="s">
        <v>173</v>
      </c>
      <c r="B185" s="108"/>
      <c r="C185" s="282"/>
      <c r="D185" s="13"/>
      <c r="E185" s="13"/>
      <c r="F185" s="99"/>
      <c r="G185" s="99"/>
      <c r="H185" s="184"/>
    </row>
    <row r="186" spans="1:8" ht="15.75" thickBot="1" x14ac:dyDescent="0.3">
      <c r="A186" s="78" t="s">
        <v>246</v>
      </c>
      <c r="B186" s="186" t="s">
        <v>309</v>
      </c>
      <c r="C186" s="283" t="s">
        <v>483</v>
      </c>
      <c r="D186" s="79" t="s">
        <v>484</v>
      </c>
      <c r="E186" s="79" t="s">
        <v>485</v>
      </c>
      <c r="F186" s="183">
        <v>365000</v>
      </c>
      <c r="G186" s="183"/>
      <c r="H186" s="185">
        <v>365000</v>
      </c>
    </row>
    <row r="187" spans="1:8" ht="15.75" thickBot="1" x14ac:dyDescent="0.3">
      <c r="A187" s="7" t="s">
        <v>486</v>
      </c>
      <c r="B187" s="284"/>
      <c r="C187" s="285"/>
      <c r="D187" s="8"/>
      <c r="E187" s="8"/>
      <c r="F187" s="9">
        <f>ROUND(SUM(F185:F186),5)</f>
        <v>365000</v>
      </c>
      <c r="G187" s="9">
        <f>ROUND(SUM(G185:G186),5)</f>
        <v>0</v>
      </c>
      <c r="H187" s="178">
        <f>H186</f>
        <v>365000</v>
      </c>
    </row>
    <row r="188" spans="1:8" x14ac:dyDescent="0.25">
      <c r="A188" s="12" t="s">
        <v>80</v>
      </c>
      <c r="B188" s="108"/>
      <c r="C188" s="282"/>
      <c r="D188" s="13"/>
      <c r="E188" s="13"/>
      <c r="F188" s="99"/>
      <c r="G188" s="99"/>
      <c r="H188" s="184"/>
    </row>
    <row r="189" spans="1:8" x14ac:dyDescent="0.25">
      <c r="A189" s="78" t="s">
        <v>246</v>
      </c>
      <c r="B189" s="186">
        <v>43802</v>
      </c>
      <c r="C189" s="283" t="s">
        <v>487</v>
      </c>
      <c r="D189" s="79" t="s">
        <v>488</v>
      </c>
      <c r="E189" s="79" t="s">
        <v>489</v>
      </c>
      <c r="F189" s="181">
        <v>80000</v>
      </c>
      <c r="G189" s="181"/>
      <c r="H189" s="182">
        <v>80000</v>
      </c>
    </row>
    <row r="190" spans="1:8" x14ac:dyDescent="0.25">
      <c r="A190" s="78" t="s">
        <v>246</v>
      </c>
      <c r="B190" s="186" t="s">
        <v>309</v>
      </c>
      <c r="C190" s="283" t="s">
        <v>490</v>
      </c>
      <c r="D190" s="79" t="s">
        <v>488</v>
      </c>
      <c r="E190" s="79" t="s">
        <v>491</v>
      </c>
      <c r="F190" s="181">
        <v>95000</v>
      </c>
      <c r="G190" s="181"/>
      <c r="H190" s="182">
        <v>175000</v>
      </c>
    </row>
    <row r="191" spans="1:8" x14ac:dyDescent="0.25">
      <c r="A191" s="78" t="s">
        <v>246</v>
      </c>
      <c r="B191" s="186" t="s">
        <v>309</v>
      </c>
      <c r="C191" s="283" t="s">
        <v>492</v>
      </c>
      <c r="D191" s="79" t="s">
        <v>488</v>
      </c>
      <c r="E191" s="79" t="s">
        <v>493</v>
      </c>
      <c r="F191" s="181">
        <v>440410.04</v>
      </c>
      <c r="G191" s="181"/>
      <c r="H191" s="182">
        <v>615410.04</v>
      </c>
    </row>
    <row r="192" spans="1:8" x14ac:dyDescent="0.25">
      <c r="A192" s="78" t="s">
        <v>246</v>
      </c>
      <c r="B192" s="186" t="s">
        <v>309</v>
      </c>
      <c r="C192" s="283" t="s">
        <v>494</v>
      </c>
      <c r="D192" s="79" t="s">
        <v>488</v>
      </c>
      <c r="E192" s="79" t="s">
        <v>495</v>
      </c>
      <c r="F192" s="181">
        <v>180000</v>
      </c>
      <c r="G192" s="181"/>
      <c r="H192" s="182">
        <v>795410.04</v>
      </c>
    </row>
    <row r="193" spans="1:8" x14ac:dyDescent="0.25">
      <c r="A193" s="78" t="s">
        <v>246</v>
      </c>
      <c r="B193" s="186" t="s">
        <v>309</v>
      </c>
      <c r="C193" s="283" t="s">
        <v>496</v>
      </c>
      <c r="D193" s="79" t="s">
        <v>488</v>
      </c>
      <c r="E193" s="79" t="s">
        <v>497</v>
      </c>
      <c r="F193" s="181">
        <v>119400.01</v>
      </c>
      <c r="G193" s="181"/>
      <c r="H193" s="182">
        <v>914810.05</v>
      </c>
    </row>
    <row r="194" spans="1:8" x14ac:dyDescent="0.25">
      <c r="A194" s="78" t="s">
        <v>246</v>
      </c>
      <c r="B194" s="186" t="s">
        <v>231</v>
      </c>
      <c r="C194" s="283" t="s">
        <v>498</v>
      </c>
      <c r="D194" s="79" t="s">
        <v>488</v>
      </c>
      <c r="E194" s="79" t="s">
        <v>499</v>
      </c>
      <c r="F194" s="181">
        <v>187500.02</v>
      </c>
      <c r="G194" s="181"/>
      <c r="H194" s="182">
        <v>1102310.07</v>
      </c>
    </row>
    <row r="195" spans="1:8" ht="15.75" thickBot="1" x14ac:dyDescent="0.3">
      <c r="A195" s="78" t="s">
        <v>246</v>
      </c>
      <c r="B195" s="186" t="s">
        <v>634</v>
      </c>
      <c r="C195" s="283" t="s">
        <v>692</v>
      </c>
      <c r="D195" s="79" t="s">
        <v>488</v>
      </c>
      <c r="E195" s="79" t="s">
        <v>641</v>
      </c>
      <c r="F195" s="183">
        <v>33900</v>
      </c>
      <c r="G195" s="183"/>
      <c r="H195" s="185">
        <v>1136210.07</v>
      </c>
    </row>
    <row r="196" spans="1:8" ht="15.75" thickBot="1" x14ac:dyDescent="0.3">
      <c r="A196" s="7" t="s">
        <v>500</v>
      </c>
      <c r="B196" s="284"/>
      <c r="C196" s="285"/>
      <c r="D196" s="8"/>
      <c r="E196" s="8"/>
      <c r="F196" s="9">
        <f>ROUND(SUM(F188:F195),5)</f>
        <v>1136210.07</v>
      </c>
      <c r="G196" s="9">
        <f>ROUND(SUM(G188:G195),5)</f>
        <v>0</v>
      </c>
      <c r="H196" s="178">
        <f>H195</f>
        <v>1136210.07</v>
      </c>
    </row>
    <row r="197" spans="1:8" x14ac:dyDescent="0.25">
      <c r="A197" s="12" t="s">
        <v>131</v>
      </c>
      <c r="B197" s="108"/>
      <c r="C197" s="282"/>
      <c r="D197" s="13"/>
      <c r="E197" s="13"/>
      <c r="F197" s="99"/>
      <c r="G197" s="99"/>
      <c r="H197" s="184"/>
    </row>
    <row r="198" spans="1:8" x14ac:dyDescent="0.25">
      <c r="A198" s="78" t="s">
        <v>246</v>
      </c>
      <c r="B198" s="186">
        <v>43802</v>
      </c>
      <c r="C198" s="283"/>
      <c r="D198" s="79" t="s">
        <v>229</v>
      </c>
      <c r="E198" s="79" t="s">
        <v>501</v>
      </c>
      <c r="F198" s="181">
        <v>39200</v>
      </c>
      <c r="G198" s="181"/>
      <c r="H198" s="182">
        <v>39200</v>
      </c>
    </row>
    <row r="199" spans="1:8" x14ac:dyDescent="0.25">
      <c r="A199" s="78" t="s">
        <v>246</v>
      </c>
      <c r="B199" s="186" t="s">
        <v>421</v>
      </c>
      <c r="C199" s="283" t="s">
        <v>502</v>
      </c>
      <c r="D199" s="79" t="s">
        <v>416</v>
      </c>
      <c r="E199" s="79" t="s">
        <v>503</v>
      </c>
      <c r="F199" s="181">
        <v>30000</v>
      </c>
      <c r="G199" s="181"/>
      <c r="H199" s="182">
        <v>69200</v>
      </c>
    </row>
    <row r="200" spans="1:8" ht="15.75" thickBot="1" x14ac:dyDescent="0.3">
      <c r="A200" s="78" t="s">
        <v>208</v>
      </c>
      <c r="B200" s="186" t="s">
        <v>330</v>
      </c>
      <c r="C200" s="283" t="s">
        <v>504</v>
      </c>
      <c r="D200" s="79" t="s">
        <v>229</v>
      </c>
      <c r="E200" s="79" t="s">
        <v>505</v>
      </c>
      <c r="F200" s="183">
        <v>37207</v>
      </c>
      <c r="G200" s="183"/>
      <c r="H200" s="185">
        <v>106407</v>
      </c>
    </row>
    <row r="201" spans="1:8" ht="15.75" thickBot="1" x14ac:dyDescent="0.3">
      <c r="A201" s="7" t="s">
        <v>506</v>
      </c>
      <c r="B201" s="284"/>
      <c r="C201" s="285"/>
      <c r="D201" s="8"/>
      <c r="E201" s="8"/>
      <c r="F201" s="9">
        <f>ROUND(SUM(F197:F200),5)</f>
        <v>106407</v>
      </c>
      <c r="G201" s="9">
        <f>ROUND(SUM(G197:G200),5)</f>
        <v>0</v>
      </c>
      <c r="H201" s="178">
        <f>H200</f>
        <v>106407</v>
      </c>
    </row>
    <row r="202" spans="1:8" x14ac:dyDescent="0.25">
      <c r="A202" s="12" t="s">
        <v>81</v>
      </c>
      <c r="B202" s="108"/>
      <c r="C202" s="282"/>
      <c r="D202" s="13"/>
      <c r="E202" s="13"/>
      <c r="F202" s="99"/>
      <c r="G202" s="99"/>
      <c r="H202" s="184"/>
    </row>
    <row r="203" spans="1:8" x14ac:dyDescent="0.25">
      <c r="A203" s="78" t="s">
        <v>246</v>
      </c>
      <c r="B203" s="186">
        <v>43709</v>
      </c>
      <c r="C203" s="283" t="s">
        <v>507</v>
      </c>
      <c r="D203" s="79" t="s">
        <v>440</v>
      </c>
      <c r="E203" s="79" t="s">
        <v>508</v>
      </c>
      <c r="F203" s="181">
        <v>55000</v>
      </c>
      <c r="G203" s="181"/>
      <c r="H203" s="182">
        <v>55000</v>
      </c>
    </row>
    <row r="204" spans="1:8" x14ac:dyDescent="0.25">
      <c r="A204" s="78" t="s">
        <v>208</v>
      </c>
      <c r="B204" s="186" t="s">
        <v>271</v>
      </c>
      <c r="C204" s="283" t="s">
        <v>509</v>
      </c>
      <c r="D204" s="79" t="s">
        <v>229</v>
      </c>
      <c r="E204" s="79" t="s">
        <v>510</v>
      </c>
      <c r="F204" s="181">
        <v>46900</v>
      </c>
      <c r="G204" s="181"/>
      <c r="H204" s="182">
        <v>101900</v>
      </c>
    </row>
    <row r="205" spans="1:8" x14ac:dyDescent="0.25">
      <c r="A205" s="78" t="s">
        <v>246</v>
      </c>
      <c r="B205" s="186">
        <v>43771</v>
      </c>
      <c r="C205" s="283" t="s">
        <v>511</v>
      </c>
      <c r="D205" s="79" t="s">
        <v>440</v>
      </c>
      <c r="E205" s="79" t="s">
        <v>512</v>
      </c>
      <c r="F205" s="181">
        <v>620000</v>
      </c>
      <c r="G205" s="181"/>
      <c r="H205" s="182">
        <v>721900</v>
      </c>
    </row>
    <row r="206" spans="1:8" x14ac:dyDescent="0.25">
      <c r="A206" s="78" t="s">
        <v>208</v>
      </c>
      <c r="B206" s="186" t="s">
        <v>317</v>
      </c>
      <c r="C206" s="283" t="s">
        <v>513</v>
      </c>
      <c r="D206" s="79" t="s">
        <v>229</v>
      </c>
      <c r="E206" s="79" t="s">
        <v>514</v>
      </c>
      <c r="F206" s="181">
        <v>17370</v>
      </c>
      <c r="G206" s="181"/>
      <c r="H206" s="182">
        <v>739270</v>
      </c>
    </row>
    <row r="207" spans="1:8" x14ac:dyDescent="0.25">
      <c r="A207" s="78" t="s">
        <v>208</v>
      </c>
      <c r="B207" s="186" t="s">
        <v>317</v>
      </c>
      <c r="C207" s="283" t="s">
        <v>515</v>
      </c>
      <c r="D207" s="79" t="s">
        <v>516</v>
      </c>
      <c r="E207" s="79" t="s">
        <v>517</v>
      </c>
      <c r="F207" s="181">
        <v>48190</v>
      </c>
      <c r="G207" s="181"/>
      <c r="H207" s="182">
        <v>787460</v>
      </c>
    </row>
    <row r="208" spans="1:8" x14ac:dyDescent="0.25">
      <c r="A208" s="78" t="s">
        <v>202</v>
      </c>
      <c r="B208" s="186" t="s">
        <v>518</v>
      </c>
      <c r="C208" s="283"/>
      <c r="D208" s="79"/>
      <c r="E208" s="79" t="s">
        <v>519</v>
      </c>
      <c r="F208" s="181"/>
      <c r="G208" s="181">
        <v>520000</v>
      </c>
      <c r="H208" s="182">
        <v>267460</v>
      </c>
    </row>
    <row r="209" spans="1:8" x14ac:dyDescent="0.25">
      <c r="A209" s="78" t="s">
        <v>208</v>
      </c>
      <c r="B209" s="186">
        <v>43803</v>
      </c>
      <c r="C209" s="283" t="s">
        <v>520</v>
      </c>
      <c r="D209" s="79" t="s">
        <v>229</v>
      </c>
      <c r="E209" s="79" t="s">
        <v>521</v>
      </c>
      <c r="F209" s="181">
        <v>100538</v>
      </c>
      <c r="G209" s="181"/>
      <c r="H209" s="182">
        <v>367998</v>
      </c>
    </row>
    <row r="210" spans="1:8" x14ac:dyDescent="0.25">
      <c r="A210" s="78" t="s">
        <v>208</v>
      </c>
      <c r="B210" s="186" t="s">
        <v>522</v>
      </c>
      <c r="C210" s="283" t="s">
        <v>523</v>
      </c>
      <c r="D210" s="79" t="s">
        <v>440</v>
      </c>
      <c r="E210" s="79" t="s">
        <v>524</v>
      </c>
      <c r="F210" s="181">
        <v>35000</v>
      </c>
      <c r="G210" s="181"/>
      <c r="H210" s="182">
        <v>402998</v>
      </c>
    </row>
    <row r="211" spans="1:8" x14ac:dyDescent="0.25">
      <c r="A211" s="78" t="s">
        <v>246</v>
      </c>
      <c r="B211" s="186" t="s">
        <v>263</v>
      </c>
      <c r="C211" s="283" t="s">
        <v>502</v>
      </c>
      <c r="D211" s="79" t="s">
        <v>525</v>
      </c>
      <c r="E211" s="79" t="s">
        <v>526</v>
      </c>
      <c r="F211" s="181">
        <v>388700</v>
      </c>
      <c r="G211" s="181"/>
      <c r="H211" s="182">
        <v>791698</v>
      </c>
    </row>
    <row r="212" spans="1:8" x14ac:dyDescent="0.25">
      <c r="A212" s="78" t="s">
        <v>246</v>
      </c>
      <c r="B212" s="186" t="s">
        <v>263</v>
      </c>
      <c r="C212" s="283" t="s">
        <v>527</v>
      </c>
      <c r="D212" s="79" t="s">
        <v>219</v>
      </c>
      <c r="E212" s="79" t="s">
        <v>528</v>
      </c>
      <c r="F212" s="181">
        <v>35000</v>
      </c>
      <c r="G212" s="181"/>
      <c r="H212" s="182">
        <v>826698</v>
      </c>
    </row>
    <row r="213" spans="1:8" x14ac:dyDescent="0.25">
      <c r="A213" s="78" t="s">
        <v>246</v>
      </c>
      <c r="B213" s="186" t="s">
        <v>231</v>
      </c>
      <c r="C213" s="283" t="s">
        <v>529</v>
      </c>
      <c r="D213" s="79" t="s">
        <v>530</v>
      </c>
      <c r="E213" s="79" t="s">
        <v>531</v>
      </c>
      <c r="F213" s="181">
        <v>80004</v>
      </c>
      <c r="G213" s="181"/>
      <c r="H213" s="182">
        <v>906702</v>
      </c>
    </row>
    <row r="214" spans="1:8" x14ac:dyDescent="0.25">
      <c r="A214" s="78" t="s">
        <v>246</v>
      </c>
      <c r="B214" s="186">
        <v>43745</v>
      </c>
      <c r="C214" s="283" t="s">
        <v>693</v>
      </c>
      <c r="D214" s="79" t="s">
        <v>614</v>
      </c>
      <c r="E214" s="79" t="s">
        <v>615</v>
      </c>
      <c r="F214" s="181">
        <v>450000</v>
      </c>
      <c r="G214" s="181"/>
      <c r="H214" s="182">
        <v>1356702</v>
      </c>
    </row>
    <row r="215" spans="1:8" x14ac:dyDescent="0.25">
      <c r="A215" s="78" t="s">
        <v>246</v>
      </c>
      <c r="B215" s="186">
        <v>43745</v>
      </c>
      <c r="C215" s="283" t="s">
        <v>694</v>
      </c>
      <c r="D215" s="79" t="s">
        <v>440</v>
      </c>
      <c r="E215" s="79" t="s">
        <v>624</v>
      </c>
      <c r="F215" s="181">
        <v>209050</v>
      </c>
      <c r="G215" s="181"/>
      <c r="H215" s="182">
        <v>1565752</v>
      </c>
    </row>
    <row r="216" spans="1:8" ht="15.75" thickBot="1" x14ac:dyDescent="0.3">
      <c r="A216" s="78" t="s">
        <v>208</v>
      </c>
      <c r="B216" s="186">
        <v>43776</v>
      </c>
      <c r="C216" s="283" t="s">
        <v>608</v>
      </c>
      <c r="D216" s="79" t="s">
        <v>440</v>
      </c>
      <c r="E216" s="79" t="s">
        <v>609</v>
      </c>
      <c r="F216" s="181">
        <v>65000</v>
      </c>
      <c r="G216" s="181"/>
      <c r="H216" s="182">
        <v>1630752</v>
      </c>
    </row>
    <row r="217" spans="1:8" ht="15.75" thickBot="1" x14ac:dyDescent="0.3">
      <c r="A217" s="7" t="s">
        <v>532</v>
      </c>
      <c r="B217" s="284"/>
      <c r="C217" s="285"/>
      <c r="D217" s="8"/>
      <c r="E217" s="8"/>
      <c r="F217" s="9">
        <f>ROUND(SUM(F202:F216),5)</f>
        <v>2150752</v>
      </c>
      <c r="G217" s="9">
        <f>ROUND(SUM(G202:G216),5)</f>
        <v>520000</v>
      </c>
      <c r="H217" s="178">
        <f>H216</f>
        <v>1630752</v>
      </c>
    </row>
    <row r="218" spans="1:8" ht="15.75" thickBot="1" x14ac:dyDescent="0.3">
      <c r="A218" s="7" t="s">
        <v>82</v>
      </c>
      <c r="B218" s="284"/>
      <c r="C218" s="285"/>
      <c r="D218" s="8"/>
      <c r="E218" s="8"/>
      <c r="F218" s="9">
        <f>ROUND(F157+F169+F184+F187+F196+F201+F217,5)</f>
        <v>6784165.1699999999</v>
      </c>
      <c r="G218" s="9">
        <f>ROUND(G157+G169+G184+G187+G196+G201+G217,5)</f>
        <v>520000</v>
      </c>
      <c r="H218" s="178">
        <f>ROUND(H157+H169+H184+H187+H196+H201+H217,5)</f>
        <v>6264165.1699999999</v>
      </c>
    </row>
    <row r="219" spans="1:8" ht="15.75" thickBot="1" x14ac:dyDescent="0.3">
      <c r="A219" s="7" t="s">
        <v>82</v>
      </c>
      <c r="B219" s="284"/>
      <c r="C219" s="285"/>
      <c r="D219" s="8"/>
      <c r="E219" s="8"/>
      <c r="F219" s="9">
        <f>ROUND(F158+F170+F185+F188+F197+F202+F218,5)</f>
        <v>6784165.1699999999</v>
      </c>
      <c r="G219" s="9">
        <f>ROUND(G158+G170+G185+G188+G197+G202+G218,5)</f>
        <v>520000</v>
      </c>
      <c r="H219" s="178">
        <f>ROUND(H158+H170+H185+H188+H197+H202+H218,5)</f>
        <v>6264165.1699999999</v>
      </c>
    </row>
    <row r="220" spans="1:8" hidden="1" x14ac:dyDescent="0.25">
      <c r="A220" s="78" t="s">
        <v>533</v>
      </c>
      <c r="B220" s="186"/>
      <c r="C220" s="283"/>
      <c r="D220" s="79"/>
      <c r="E220" s="79"/>
      <c r="F220" s="181">
        <f>F219</f>
        <v>6784165.1699999999</v>
      </c>
      <c r="G220" s="181">
        <f>G219</f>
        <v>520000</v>
      </c>
      <c r="H220" s="182">
        <f>-H219</f>
        <v>-6264165.1699999999</v>
      </c>
    </row>
    <row r="221" spans="1:8" hidden="1" x14ac:dyDescent="0.25">
      <c r="A221" s="12" t="s">
        <v>534</v>
      </c>
      <c r="B221" s="108"/>
      <c r="C221" s="282"/>
      <c r="D221" s="13"/>
      <c r="E221" s="13"/>
      <c r="F221" s="99"/>
      <c r="G221" s="99"/>
      <c r="H221" s="184"/>
    </row>
    <row r="222" spans="1:8" hidden="1" x14ac:dyDescent="0.25">
      <c r="A222" s="12" t="s">
        <v>535</v>
      </c>
      <c r="B222" s="108"/>
      <c r="C222" s="282"/>
      <c r="D222" s="13"/>
      <c r="E222" s="13"/>
      <c r="F222" s="99"/>
      <c r="G222" s="99"/>
      <c r="H222" s="184"/>
    </row>
    <row r="223" spans="1:8" x14ac:dyDescent="0.25">
      <c r="A223" s="12" t="s">
        <v>89</v>
      </c>
      <c r="B223" s="108"/>
      <c r="C223" s="282"/>
      <c r="D223" s="13"/>
      <c r="E223" s="13"/>
      <c r="F223" s="99"/>
      <c r="G223" s="99"/>
      <c r="H223" s="184"/>
    </row>
    <row r="224" spans="1:8" x14ac:dyDescent="0.25">
      <c r="A224" s="12" t="s">
        <v>90</v>
      </c>
      <c r="B224" s="108"/>
      <c r="C224" s="282"/>
      <c r="D224" s="13"/>
      <c r="E224" s="13"/>
      <c r="F224" s="99"/>
      <c r="G224" s="99"/>
      <c r="H224" s="184"/>
    </row>
    <row r="225" spans="1:8" x14ac:dyDescent="0.25">
      <c r="A225" s="78" t="s">
        <v>223</v>
      </c>
      <c r="B225" s="186" t="s">
        <v>297</v>
      </c>
      <c r="C225" s="283"/>
      <c r="D225" s="79"/>
      <c r="E225" s="79" t="s">
        <v>536</v>
      </c>
      <c r="F225" s="181">
        <v>1069.26</v>
      </c>
      <c r="G225" s="181"/>
      <c r="H225" s="182">
        <v>1069.26</v>
      </c>
    </row>
    <row r="226" spans="1:8" x14ac:dyDescent="0.25">
      <c r="A226" s="78" t="s">
        <v>202</v>
      </c>
      <c r="B226" s="186" t="s">
        <v>297</v>
      </c>
      <c r="C226" s="283"/>
      <c r="D226" s="79"/>
      <c r="E226" s="79" t="s">
        <v>537</v>
      </c>
      <c r="F226" s="181">
        <v>0.51</v>
      </c>
      <c r="G226" s="181"/>
      <c r="H226" s="182">
        <v>1069.77</v>
      </c>
    </row>
    <row r="227" spans="1:8" x14ac:dyDescent="0.25">
      <c r="A227" s="78" t="s">
        <v>223</v>
      </c>
      <c r="B227" s="186" t="s">
        <v>334</v>
      </c>
      <c r="C227" s="283"/>
      <c r="D227" s="79"/>
      <c r="E227" s="79" t="s">
        <v>538</v>
      </c>
      <c r="F227" s="181">
        <v>15534.3</v>
      </c>
      <c r="G227" s="181"/>
      <c r="H227" s="182">
        <v>16604.07</v>
      </c>
    </row>
    <row r="228" spans="1:8" x14ac:dyDescent="0.25">
      <c r="A228" s="78" t="s">
        <v>223</v>
      </c>
      <c r="B228" s="186" t="s">
        <v>539</v>
      </c>
      <c r="C228" s="283"/>
      <c r="D228" s="79"/>
      <c r="E228" s="79" t="s">
        <v>540</v>
      </c>
      <c r="F228" s="181">
        <v>40248.120000000003</v>
      </c>
      <c r="G228" s="181"/>
      <c r="H228" s="182">
        <v>56852.19</v>
      </c>
    </row>
    <row r="229" spans="1:8" x14ac:dyDescent="0.25">
      <c r="A229" s="78" t="s">
        <v>223</v>
      </c>
      <c r="B229" s="186" t="s">
        <v>522</v>
      </c>
      <c r="C229" s="283"/>
      <c r="D229" s="79"/>
      <c r="E229" s="79" t="s">
        <v>541</v>
      </c>
      <c r="F229" s="181">
        <v>23375.59</v>
      </c>
      <c r="G229" s="181"/>
      <c r="H229" s="182">
        <v>80227.78</v>
      </c>
    </row>
    <row r="230" spans="1:8" x14ac:dyDescent="0.25">
      <c r="A230" s="78" t="s">
        <v>202</v>
      </c>
      <c r="B230" s="186" t="s">
        <v>522</v>
      </c>
      <c r="C230" s="283"/>
      <c r="D230" s="79"/>
      <c r="E230" s="79" t="s">
        <v>542</v>
      </c>
      <c r="F230" s="181">
        <v>142</v>
      </c>
      <c r="G230" s="181"/>
      <c r="H230" s="182">
        <v>80369.78</v>
      </c>
    </row>
    <row r="231" spans="1:8" x14ac:dyDescent="0.25">
      <c r="A231" s="78" t="s">
        <v>223</v>
      </c>
      <c r="B231" s="186" t="s">
        <v>543</v>
      </c>
      <c r="C231" s="283"/>
      <c r="D231" s="79"/>
      <c r="E231" s="79" t="s">
        <v>544</v>
      </c>
      <c r="F231" s="181">
        <v>71886.03</v>
      </c>
      <c r="G231" s="181"/>
      <c r="H231" s="182">
        <v>152255.81</v>
      </c>
    </row>
    <row r="232" spans="1:8" x14ac:dyDescent="0.25">
      <c r="A232" s="78" t="s">
        <v>223</v>
      </c>
      <c r="B232" s="186" t="s">
        <v>543</v>
      </c>
      <c r="C232" s="283"/>
      <c r="D232" s="79"/>
      <c r="E232" s="79" t="s">
        <v>545</v>
      </c>
      <c r="F232" s="181">
        <v>16314.41</v>
      </c>
      <c r="G232" s="181"/>
      <c r="H232" s="182">
        <v>168570.22</v>
      </c>
    </row>
    <row r="233" spans="1:8" x14ac:dyDescent="0.25">
      <c r="A233" s="78" t="s">
        <v>223</v>
      </c>
      <c r="B233" s="186" t="s">
        <v>546</v>
      </c>
      <c r="C233" s="283"/>
      <c r="D233" s="79"/>
      <c r="E233" s="79" t="s">
        <v>695</v>
      </c>
      <c r="F233" s="181">
        <v>19551.2</v>
      </c>
      <c r="G233" s="181"/>
      <c r="H233" s="182">
        <v>188121.42</v>
      </c>
    </row>
    <row r="234" spans="1:8" x14ac:dyDescent="0.25">
      <c r="A234" s="78" t="s">
        <v>223</v>
      </c>
      <c r="B234" s="186" t="s">
        <v>546</v>
      </c>
      <c r="C234" s="283"/>
      <c r="D234" s="79"/>
      <c r="E234" s="79" t="s">
        <v>649</v>
      </c>
      <c r="F234" s="181">
        <v>4101.67</v>
      </c>
      <c r="G234" s="181"/>
      <c r="H234" s="182">
        <v>192223.09</v>
      </c>
    </row>
    <row r="235" spans="1:8" ht="15.75" thickBot="1" x14ac:dyDescent="0.3">
      <c r="A235" s="78" t="s">
        <v>223</v>
      </c>
      <c r="B235" s="186" t="s">
        <v>599</v>
      </c>
      <c r="C235" s="283"/>
      <c r="D235" s="79"/>
      <c r="E235" s="79" t="s">
        <v>696</v>
      </c>
      <c r="F235" s="181">
        <v>112640.91</v>
      </c>
      <c r="G235" s="181"/>
      <c r="H235" s="182">
        <v>304864</v>
      </c>
    </row>
    <row r="236" spans="1:8" ht="15.75" thickBot="1" x14ac:dyDescent="0.3">
      <c r="A236" s="7" t="s">
        <v>547</v>
      </c>
      <c r="B236" s="284"/>
      <c r="C236" s="285"/>
      <c r="D236" s="8"/>
      <c r="E236" s="8"/>
      <c r="F236" s="9">
        <f>ROUND(SUM(F224:F235),5)</f>
        <v>304864</v>
      </c>
      <c r="G236" s="9">
        <f>ROUND(SUM(G224:G235),5)</f>
        <v>0</v>
      </c>
      <c r="H236" s="178">
        <f>H235</f>
        <v>304864</v>
      </c>
    </row>
    <row r="237" spans="1:8" ht="15.75" thickBot="1" x14ac:dyDescent="0.3">
      <c r="A237" s="192" t="s">
        <v>91</v>
      </c>
      <c r="B237" s="286"/>
      <c r="C237" s="287"/>
      <c r="D237" s="206"/>
      <c r="E237" s="206"/>
      <c r="F237" s="279"/>
      <c r="G237" s="279"/>
      <c r="H237" s="280"/>
    </row>
    <row r="238" spans="1:8" x14ac:dyDescent="0.25">
      <c r="A238" s="78" t="s">
        <v>223</v>
      </c>
      <c r="B238" s="186" t="s">
        <v>271</v>
      </c>
      <c r="C238" s="283"/>
      <c r="D238" s="79"/>
      <c r="E238" s="79" t="s">
        <v>548</v>
      </c>
      <c r="F238" s="181">
        <v>304</v>
      </c>
      <c r="G238" s="181"/>
      <c r="H238" s="182">
        <v>304</v>
      </c>
    </row>
    <row r="239" spans="1:8" x14ac:dyDescent="0.25">
      <c r="A239" s="78" t="s">
        <v>223</v>
      </c>
      <c r="B239" s="186" t="s">
        <v>549</v>
      </c>
      <c r="C239" s="283"/>
      <c r="D239" s="79"/>
      <c r="E239" s="79" t="s">
        <v>224</v>
      </c>
      <c r="F239" s="181">
        <v>616</v>
      </c>
      <c r="G239" s="181"/>
      <c r="H239" s="182">
        <v>920</v>
      </c>
    </row>
    <row r="240" spans="1:8" x14ac:dyDescent="0.25">
      <c r="A240" s="78" t="s">
        <v>223</v>
      </c>
      <c r="B240" s="186">
        <v>43467</v>
      </c>
      <c r="C240" s="283"/>
      <c r="D240" s="79"/>
      <c r="E240" s="79" t="s">
        <v>224</v>
      </c>
      <c r="F240" s="181">
        <v>309</v>
      </c>
      <c r="G240" s="181"/>
      <c r="H240" s="182">
        <v>1229</v>
      </c>
    </row>
    <row r="241" spans="1:8" x14ac:dyDescent="0.25">
      <c r="A241" s="78" t="s">
        <v>223</v>
      </c>
      <c r="B241" s="186">
        <v>43679</v>
      </c>
      <c r="C241" s="283"/>
      <c r="D241" s="79"/>
      <c r="E241" s="79" t="s">
        <v>224</v>
      </c>
      <c r="F241" s="181">
        <v>309.5</v>
      </c>
      <c r="G241" s="181"/>
      <c r="H241" s="182">
        <v>1538.5</v>
      </c>
    </row>
    <row r="242" spans="1:8" x14ac:dyDescent="0.25">
      <c r="A242" s="78" t="s">
        <v>223</v>
      </c>
      <c r="B242" s="186" t="s">
        <v>317</v>
      </c>
      <c r="C242" s="283"/>
      <c r="D242" s="79"/>
      <c r="E242" s="79" t="s">
        <v>550</v>
      </c>
      <c r="F242" s="181">
        <v>307</v>
      </c>
      <c r="G242" s="181"/>
      <c r="H242" s="182">
        <v>1845.5</v>
      </c>
    </row>
    <row r="243" spans="1:8" x14ac:dyDescent="0.25">
      <c r="A243" s="78" t="s">
        <v>223</v>
      </c>
      <c r="B243" s="186" t="s">
        <v>317</v>
      </c>
      <c r="C243" s="283"/>
      <c r="D243" s="79"/>
      <c r="E243" s="79" t="s">
        <v>224</v>
      </c>
      <c r="F243" s="181">
        <v>307</v>
      </c>
      <c r="G243" s="181"/>
      <c r="H243" s="182">
        <v>2152.5</v>
      </c>
    </row>
    <row r="244" spans="1:8" x14ac:dyDescent="0.25">
      <c r="A244" s="78" t="s">
        <v>223</v>
      </c>
      <c r="B244" s="186" t="s">
        <v>334</v>
      </c>
      <c r="C244" s="283"/>
      <c r="D244" s="79"/>
      <c r="E244" s="79" t="s">
        <v>224</v>
      </c>
      <c r="F244" s="181">
        <v>1226</v>
      </c>
      <c r="G244" s="181"/>
      <c r="H244" s="182">
        <v>3378.5</v>
      </c>
    </row>
    <row r="245" spans="1:8" x14ac:dyDescent="0.25">
      <c r="A245" s="78" t="s">
        <v>223</v>
      </c>
      <c r="B245" s="186" t="s">
        <v>450</v>
      </c>
      <c r="C245" s="283"/>
      <c r="D245" s="79"/>
      <c r="E245" s="79" t="s">
        <v>224</v>
      </c>
      <c r="F245" s="181">
        <v>302.5</v>
      </c>
      <c r="G245" s="181"/>
      <c r="H245" s="182">
        <v>3681</v>
      </c>
    </row>
    <row r="246" spans="1:8" x14ac:dyDescent="0.25">
      <c r="A246" s="78" t="s">
        <v>223</v>
      </c>
      <c r="B246" s="186" t="s">
        <v>551</v>
      </c>
      <c r="C246" s="283"/>
      <c r="D246" s="79"/>
      <c r="E246" s="79" t="s">
        <v>224</v>
      </c>
      <c r="F246" s="181">
        <v>916.5</v>
      </c>
      <c r="G246" s="181"/>
      <c r="H246" s="182">
        <v>4597.5</v>
      </c>
    </row>
    <row r="247" spans="1:8" x14ac:dyDescent="0.25">
      <c r="A247" s="78" t="s">
        <v>223</v>
      </c>
      <c r="B247" s="186">
        <v>43712</v>
      </c>
      <c r="C247" s="283"/>
      <c r="D247" s="79"/>
      <c r="E247" s="79" t="s">
        <v>552</v>
      </c>
      <c r="F247" s="181">
        <v>1500</v>
      </c>
      <c r="G247" s="181"/>
      <c r="H247" s="182">
        <v>6097.5</v>
      </c>
    </row>
    <row r="248" spans="1:8" x14ac:dyDescent="0.25">
      <c r="A248" s="78" t="s">
        <v>223</v>
      </c>
      <c r="B248" s="186">
        <v>43803</v>
      </c>
      <c r="C248" s="283"/>
      <c r="D248" s="79"/>
      <c r="E248" s="79" t="s">
        <v>553</v>
      </c>
      <c r="F248" s="181">
        <v>303</v>
      </c>
      <c r="G248" s="181"/>
      <c r="H248" s="182">
        <v>6400.5</v>
      </c>
    </row>
    <row r="249" spans="1:8" x14ac:dyDescent="0.25">
      <c r="A249" s="78" t="s">
        <v>223</v>
      </c>
      <c r="B249" s="186">
        <v>43803</v>
      </c>
      <c r="C249" s="283"/>
      <c r="D249" s="79"/>
      <c r="E249" s="79" t="s">
        <v>224</v>
      </c>
      <c r="F249" s="181">
        <v>909</v>
      </c>
      <c r="G249" s="181"/>
      <c r="H249" s="182">
        <v>7309.5</v>
      </c>
    </row>
    <row r="250" spans="1:8" x14ac:dyDescent="0.25">
      <c r="A250" s="78" t="s">
        <v>223</v>
      </c>
      <c r="B250" s="186" t="s">
        <v>522</v>
      </c>
      <c r="C250" s="283"/>
      <c r="D250" s="79"/>
      <c r="E250" s="79" t="s">
        <v>224</v>
      </c>
      <c r="F250" s="181">
        <v>301.5</v>
      </c>
      <c r="G250" s="181"/>
      <c r="H250" s="182">
        <v>7611</v>
      </c>
    </row>
    <row r="251" spans="1:8" x14ac:dyDescent="0.25">
      <c r="A251" s="78" t="s">
        <v>223</v>
      </c>
      <c r="B251" s="186" t="s">
        <v>330</v>
      </c>
      <c r="C251" s="283"/>
      <c r="D251" s="79"/>
      <c r="E251" s="79" t="s">
        <v>224</v>
      </c>
      <c r="F251" s="181">
        <v>894</v>
      </c>
      <c r="G251" s="181"/>
      <c r="H251" s="182">
        <v>8505</v>
      </c>
    </row>
    <row r="252" spans="1:8" x14ac:dyDescent="0.25">
      <c r="A252" s="78" t="s">
        <v>223</v>
      </c>
      <c r="B252" s="186" t="s">
        <v>330</v>
      </c>
      <c r="C252" s="283"/>
      <c r="D252" s="79"/>
      <c r="E252" s="79" t="s">
        <v>553</v>
      </c>
      <c r="F252" s="181">
        <v>297.5</v>
      </c>
      <c r="G252" s="181"/>
      <c r="H252" s="182">
        <v>8802.5</v>
      </c>
    </row>
    <row r="253" spans="1:8" x14ac:dyDescent="0.25">
      <c r="A253" s="78" t="s">
        <v>223</v>
      </c>
      <c r="B253" s="186" t="s">
        <v>554</v>
      </c>
      <c r="C253" s="283"/>
      <c r="D253" s="79"/>
      <c r="E253" s="79" t="s">
        <v>224</v>
      </c>
      <c r="F253" s="181">
        <v>1190</v>
      </c>
      <c r="G253" s="181"/>
      <c r="H253" s="182">
        <v>9992.5</v>
      </c>
    </row>
    <row r="254" spans="1:8" x14ac:dyDescent="0.25">
      <c r="A254" s="78" t="s">
        <v>223</v>
      </c>
      <c r="B254" s="186">
        <v>43805</v>
      </c>
      <c r="C254" s="283"/>
      <c r="D254" s="79"/>
      <c r="E254" s="79" t="s">
        <v>224</v>
      </c>
      <c r="F254" s="181">
        <v>592</v>
      </c>
      <c r="G254" s="181"/>
      <c r="H254" s="182">
        <v>10584.5</v>
      </c>
    </row>
    <row r="255" spans="1:8" x14ac:dyDescent="0.25">
      <c r="A255" s="78" t="s">
        <v>223</v>
      </c>
      <c r="B255" s="186" t="s">
        <v>231</v>
      </c>
      <c r="C255" s="283"/>
      <c r="D255" s="79"/>
      <c r="E255" s="79" t="s">
        <v>233</v>
      </c>
      <c r="F255" s="181">
        <v>295</v>
      </c>
      <c r="G255" s="181"/>
      <c r="H255" s="182">
        <v>10879.5</v>
      </c>
    </row>
    <row r="256" spans="1:8" x14ac:dyDescent="0.25">
      <c r="A256" s="78" t="s">
        <v>223</v>
      </c>
      <c r="B256" s="186">
        <v>43806</v>
      </c>
      <c r="C256" s="283"/>
      <c r="D256" s="79"/>
      <c r="E256" s="79" t="s">
        <v>224</v>
      </c>
      <c r="F256" s="181">
        <v>585</v>
      </c>
      <c r="G256" s="181"/>
      <c r="H256" s="182">
        <v>11464.5</v>
      </c>
    </row>
    <row r="257" spans="1:8" ht="15.75" thickBot="1" x14ac:dyDescent="0.3">
      <c r="A257" s="78" t="s">
        <v>223</v>
      </c>
      <c r="B257" s="186" t="s">
        <v>565</v>
      </c>
      <c r="C257" s="283"/>
      <c r="D257" s="79"/>
      <c r="E257" s="79" t="s">
        <v>224</v>
      </c>
      <c r="F257" s="181">
        <v>578</v>
      </c>
      <c r="G257" s="181"/>
      <c r="H257" s="182">
        <v>12042.5</v>
      </c>
    </row>
    <row r="258" spans="1:8" ht="15.75" thickBot="1" x14ac:dyDescent="0.3">
      <c r="A258" s="7" t="s">
        <v>555</v>
      </c>
      <c r="B258" s="284"/>
      <c r="C258" s="285"/>
      <c r="D258" s="8"/>
      <c r="E258" s="8"/>
      <c r="F258" s="9">
        <f>ROUND(SUM(F237:F257),5)</f>
        <v>12042.5</v>
      </c>
      <c r="G258" s="9">
        <f>ROUND(SUM(G237:G257),5)</f>
        <v>0</v>
      </c>
      <c r="H258" s="178">
        <f>H257</f>
        <v>12042.5</v>
      </c>
    </row>
    <row r="259" spans="1:8" ht="15.75" thickBot="1" x14ac:dyDescent="0.3">
      <c r="A259" s="7" t="s">
        <v>92</v>
      </c>
      <c r="B259" s="284"/>
      <c r="C259" s="285"/>
      <c r="D259" s="8"/>
      <c r="E259" s="8"/>
      <c r="F259" s="9">
        <f>ROUND(F236+F258,5)</f>
        <v>316906.5</v>
      </c>
      <c r="G259" s="9">
        <f>ROUND(G236+G258,5)</f>
        <v>0</v>
      </c>
      <c r="H259" s="178">
        <f>ROUND(H236+H258,5)</f>
        <v>316906.5</v>
      </c>
    </row>
    <row r="260" spans="1:8" ht="15.75" hidden="1" thickBot="1" x14ac:dyDescent="0.3">
      <c r="A260" s="78" t="s">
        <v>556</v>
      </c>
      <c r="B260" s="186"/>
      <c r="C260" s="283"/>
      <c r="D260" s="79"/>
      <c r="E260" s="79"/>
      <c r="F260" s="189">
        <f>F259</f>
        <v>316906.5</v>
      </c>
      <c r="G260" s="189">
        <f>G259</f>
        <v>0</v>
      </c>
      <c r="H260" s="190">
        <f>H259</f>
        <v>316906.5</v>
      </c>
    </row>
    <row r="261" spans="1:8" ht="15.75" hidden="1" thickBot="1" x14ac:dyDescent="0.3">
      <c r="A261" s="78" t="s">
        <v>557</v>
      </c>
      <c r="B261" s="186"/>
      <c r="C261" s="283"/>
      <c r="D261" s="79"/>
      <c r="E261" s="79"/>
      <c r="F261" s="189">
        <f>F260</f>
        <v>316906.5</v>
      </c>
      <c r="G261" s="189">
        <f>G260</f>
        <v>0</v>
      </c>
      <c r="H261" s="190">
        <f>-H260</f>
        <v>-316906.5</v>
      </c>
    </row>
    <row r="262" spans="1:8" ht="15.75" thickBot="1" x14ac:dyDescent="0.3">
      <c r="A262" s="7" t="s">
        <v>558</v>
      </c>
      <c r="B262" s="284"/>
      <c r="C262" s="285"/>
      <c r="D262" s="8"/>
      <c r="E262" s="8"/>
      <c r="F262" s="9">
        <f>ROUND(F220+F261,5)</f>
        <v>7101071.6699999999</v>
      </c>
      <c r="G262" s="9">
        <f>ROUND(G220+G261,5)</f>
        <v>520000</v>
      </c>
      <c r="H262" s="178">
        <f>ROUND(H220+H261,5)</f>
        <v>-6581071.6699999999</v>
      </c>
    </row>
  </sheetData>
  <pageMargins left="0.43307086614173229" right="0.19685039370078741" top="1.0236220472440944" bottom="0.94488188976377963" header="0.39370078740157483" footer="0.23622047244094491"/>
  <pageSetup scale="80" orientation="landscape" horizontalDpi="4294967294" r:id="rId1"/>
  <headerFooter>
    <oddHeader>&amp;C&amp;"Arial,Negrita"&amp;12 CONDOMINIO RESIDENCIAL VERTICAL BOHEMIA COUNTRY
Detalle de Egresos (Expresado en Colones)
Julio  31   de  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topLeftCell="A31" workbookViewId="0">
      <selection activeCell="F51" sqref="F51"/>
    </sheetView>
  </sheetViews>
  <sheetFormatPr baseColWidth="10" defaultColWidth="11.42578125" defaultRowHeight="15" x14ac:dyDescent="0.25"/>
  <cols>
    <col min="1" max="1" width="4.42578125" style="4" customWidth="1"/>
    <col min="2" max="2" width="11.42578125" style="4"/>
    <col min="3" max="3" width="11.42578125" style="118"/>
    <col min="4" max="4" width="11.140625" style="4" customWidth="1"/>
    <col min="5" max="5" width="31.42578125" style="4" customWidth="1"/>
    <col min="6" max="6" width="35.5703125" style="4" customWidth="1"/>
    <col min="7" max="7" width="15.42578125" style="4" customWidth="1"/>
    <col min="8" max="8" width="16" style="4" customWidth="1"/>
    <col min="9" max="9" width="13.140625" style="4" bestFit="1" customWidth="1"/>
    <col min="10" max="10" width="11.42578125" style="101"/>
    <col min="11" max="11" width="15.85546875" style="101" customWidth="1"/>
    <col min="12" max="16384" width="11.42578125" style="101"/>
  </cols>
  <sheetData>
    <row r="1" spans="1:11" s="2" customFormat="1" ht="15.75" thickBot="1" x14ac:dyDescent="0.3">
      <c r="A1" s="125"/>
      <c r="B1" s="17" t="s">
        <v>32</v>
      </c>
      <c r="C1" s="18" t="s">
        <v>33</v>
      </c>
      <c r="D1" s="18" t="s">
        <v>34</v>
      </c>
      <c r="E1" s="18" t="s">
        <v>36</v>
      </c>
      <c r="F1" s="18" t="s">
        <v>35</v>
      </c>
      <c r="G1" s="18" t="s">
        <v>37</v>
      </c>
      <c r="H1" s="18" t="s">
        <v>38</v>
      </c>
      <c r="I1" s="19" t="s">
        <v>39</v>
      </c>
    </row>
    <row r="2" spans="1:11" x14ac:dyDescent="0.25">
      <c r="A2" s="126"/>
      <c r="B2" s="188" t="s">
        <v>42</v>
      </c>
      <c r="C2" s="197"/>
      <c r="D2" s="198"/>
      <c r="E2" s="198"/>
      <c r="F2" s="198"/>
      <c r="G2" s="199"/>
      <c r="H2" s="199"/>
      <c r="I2" s="200" t="s">
        <v>4</v>
      </c>
      <c r="K2" s="133" t="s">
        <v>4</v>
      </c>
    </row>
    <row r="3" spans="1:11" x14ac:dyDescent="0.25">
      <c r="A3" s="126"/>
      <c r="B3" s="12" t="s">
        <v>43</v>
      </c>
      <c r="C3" s="108"/>
      <c r="D3" s="13"/>
      <c r="E3" s="13"/>
      <c r="F3" s="13"/>
      <c r="G3" s="99"/>
      <c r="H3" s="99"/>
      <c r="I3" s="184" t="s">
        <v>4</v>
      </c>
    </row>
    <row r="4" spans="1:11" x14ac:dyDescent="0.25">
      <c r="A4" s="126"/>
      <c r="B4" s="12" t="s">
        <v>44</v>
      </c>
      <c r="C4" s="108"/>
      <c r="D4" s="13"/>
      <c r="E4" s="13"/>
      <c r="F4" s="13" t="s">
        <v>124</v>
      </c>
      <c r="G4" s="99"/>
      <c r="H4" s="99"/>
      <c r="I4" s="184">
        <v>11571297.109999999</v>
      </c>
      <c r="J4" s="205" t="s">
        <v>4</v>
      </c>
      <c r="K4" s="133" t="s">
        <v>4</v>
      </c>
    </row>
    <row r="5" spans="1:11" x14ac:dyDescent="0.25">
      <c r="A5" s="114"/>
      <c r="B5" s="78" t="s">
        <v>203</v>
      </c>
      <c r="C5" s="186">
        <v>43472</v>
      </c>
      <c r="D5" s="79"/>
      <c r="E5" s="79" t="s">
        <v>182</v>
      </c>
      <c r="F5" s="79" t="s">
        <v>568</v>
      </c>
      <c r="G5" s="181">
        <v>242896</v>
      </c>
      <c r="H5" s="181"/>
      <c r="I5" s="182">
        <f>+I4+G5-H5</f>
        <v>11814193.109999999</v>
      </c>
    </row>
    <row r="6" spans="1:11" x14ac:dyDescent="0.25">
      <c r="A6" s="114"/>
      <c r="B6" s="78" t="s">
        <v>203</v>
      </c>
      <c r="C6" s="186">
        <v>43472</v>
      </c>
      <c r="D6" s="79"/>
      <c r="E6" s="79" t="s">
        <v>182</v>
      </c>
      <c r="F6" s="79" t="s">
        <v>569</v>
      </c>
      <c r="G6" s="181">
        <v>97515</v>
      </c>
      <c r="H6" s="181"/>
      <c r="I6" s="182">
        <f t="shared" ref="I6:I36" si="0">+I5+G6-H6</f>
        <v>11911708.109999999</v>
      </c>
    </row>
    <row r="7" spans="1:11" x14ac:dyDescent="0.25">
      <c r="A7" s="114"/>
      <c r="B7" s="78" t="s">
        <v>203</v>
      </c>
      <c r="C7" s="186">
        <v>43472</v>
      </c>
      <c r="D7" s="79"/>
      <c r="E7" s="79" t="s">
        <v>187</v>
      </c>
      <c r="F7" s="79" t="s">
        <v>570</v>
      </c>
      <c r="G7" s="181">
        <v>242896</v>
      </c>
      <c r="H7" s="181"/>
      <c r="I7" s="182">
        <f t="shared" si="0"/>
        <v>12154604.109999999</v>
      </c>
    </row>
    <row r="8" spans="1:11" x14ac:dyDescent="0.25">
      <c r="A8" s="114"/>
      <c r="B8" s="78" t="s">
        <v>203</v>
      </c>
      <c r="C8" s="186">
        <v>43472</v>
      </c>
      <c r="D8" s="79"/>
      <c r="E8" s="79" t="s">
        <v>571</v>
      </c>
      <c r="F8" s="79" t="s">
        <v>572</v>
      </c>
      <c r="G8" s="181">
        <v>369142</v>
      </c>
      <c r="H8" s="181"/>
      <c r="I8" s="182">
        <f t="shared" si="0"/>
        <v>12523746.109999999</v>
      </c>
    </row>
    <row r="9" spans="1:11" x14ac:dyDescent="0.25">
      <c r="A9" s="114"/>
      <c r="B9" s="78" t="s">
        <v>203</v>
      </c>
      <c r="C9" s="186">
        <v>43472</v>
      </c>
      <c r="D9" s="79"/>
      <c r="E9" s="79" t="s">
        <v>571</v>
      </c>
      <c r="F9" s="79" t="s">
        <v>573</v>
      </c>
      <c r="G9" s="181">
        <v>147750</v>
      </c>
      <c r="H9" s="181"/>
      <c r="I9" s="182">
        <f t="shared" si="0"/>
        <v>12671496.109999999</v>
      </c>
    </row>
    <row r="10" spans="1:11" x14ac:dyDescent="0.25">
      <c r="A10" s="114"/>
      <c r="B10" s="78" t="s">
        <v>203</v>
      </c>
      <c r="C10" s="186">
        <v>43472</v>
      </c>
      <c r="D10" s="79"/>
      <c r="E10" s="79" t="s">
        <v>184</v>
      </c>
      <c r="F10" s="79" t="s">
        <v>574</v>
      </c>
      <c r="G10" s="181">
        <v>340411</v>
      </c>
      <c r="H10" s="181"/>
      <c r="I10" s="182">
        <f t="shared" si="0"/>
        <v>13011907.109999999</v>
      </c>
    </row>
    <row r="11" spans="1:11" x14ac:dyDescent="0.25">
      <c r="A11" s="114"/>
      <c r="B11" s="78" t="s">
        <v>203</v>
      </c>
      <c r="C11" s="186">
        <v>43503</v>
      </c>
      <c r="D11" s="79"/>
      <c r="E11" s="79" t="s">
        <v>179</v>
      </c>
      <c r="F11" s="79" t="s">
        <v>575</v>
      </c>
      <c r="G11" s="181">
        <v>242896</v>
      </c>
      <c r="H11" s="181"/>
      <c r="I11" s="182">
        <f t="shared" si="0"/>
        <v>13254803.109999999</v>
      </c>
    </row>
    <row r="12" spans="1:11" x14ac:dyDescent="0.25">
      <c r="A12" s="114"/>
      <c r="B12" s="78" t="s">
        <v>203</v>
      </c>
      <c r="C12" s="186">
        <v>43503</v>
      </c>
      <c r="D12" s="79"/>
      <c r="E12" s="79" t="s">
        <v>576</v>
      </c>
      <c r="F12" s="79" t="s">
        <v>577</v>
      </c>
      <c r="G12" s="181">
        <v>98010</v>
      </c>
      <c r="H12" s="181"/>
      <c r="I12" s="182">
        <f t="shared" si="0"/>
        <v>13352813.109999999</v>
      </c>
    </row>
    <row r="13" spans="1:11" x14ac:dyDescent="0.25">
      <c r="A13" s="114"/>
      <c r="B13" s="78" t="s">
        <v>203</v>
      </c>
      <c r="C13" s="186">
        <v>43531</v>
      </c>
      <c r="D13" s="79"/>
      <c r="E13" s="79" t="s">
        <v>180</v>
      </c>
      <c r="F13" s="79" t="s">
        <v>578</v>
      </c>
      <c r="G13" s="181">
        <v>372162</v>
      </c>
      <c r="H13" s="181"/>
      <c r="I13" s="182">
        <f t="shared" si="0"/>
        <v>13724975.109999999</v>
      </c>
    </row>
    <row r="14" spans="1:11" x14ac:dyDescent="0.25">
      <c r="A14" s="114"/>
      <c r="B14" s="78" t="s">
        <v>203</v>
      </c>
      <c r="C14" s="186">
        <v>43531</v>
      </c>
      <c r="D14" s="79"/>
      <c r="E14" s="79" t="s">
        <v>186</v>
      </c>
      <c r="F14" s="79" t="s">
        <v>579</v>
      </c>
      <c r="G14" s="181">
        <v>243000</v>
      </c>
      <c r="H14" s="181"/>
      <c r="I14" s="182">
        <f t="shared" si="0"/>
        <v>13967975.109999999</v>
      </c>
    </row>
    <row r="15" spans="1:11" x14ac:dyDescent="0.25">
      <c r="A15" s="114"/>
      <c r="B15" s="78" t="s">
        <v>203</v>
      </c>
      <c r="C15" s="186">
        <v>43531</v>
      </c>
      <c r="D15" s="79"/>
      <c r="E15" s="79" t="s">
        <v>186</v>
      </c>
      <c r="F15" s="79" t="s">
        <v>580</v>
      </c>
      <c r="G15" s="181">
        <v>100000</v>
      </c>
      <c r="H15" s="181"/>
      <c r="I15" s="182">
        <f t="shared" si="0"/>
        <v>14067975.109999999</v>
      </c>
    </row>
    <row r="16" spans="1:11" x14ac:dyDescent="0.25">
      <c r="A16" s="114"/>
      <c r="B16" s="78" t="s">
        <v>203</v>
      </c>
      <c r="C16" s="186">
        <v>43531</v>
      </c>
      <c r="D16" s="79"/>
      <c r="E16" s="79" t="s">
        <v>192</v>
      </c>
      <c r="F16" s="79" t="s">
        <v>581</v>
      </c>
      <c r="G16" s="181">
        <v>106380</v>
      </c>
      <c r="H16" s="181"/>
      <c r="I16" s="182">
        <f t="shared" si="0"/>
        <v>14174355.109999999</v>
      </c>
    </row>
    <row r="17" spans="1:9" x14ac:dyDescent="0.25">
      <c r="A17" s="114"/>
      <c r="B17" s="78" t="s">
        <v>203</v>
      </c>
      <c r="C17" s="186">
        <v>43531</v>
      </c>
      <c r="D17" s="79"/>
      <c r="E17" s="79" t="s">
        <v>192</v>
      </c>
      <c r="F17" s="79" t="s">
        <v>582</v>
      </c>
      <c r="G17" s="181">
        <v>265782</v>
      </c>
      <c r="H17" s="181"/>
      <c r="I17" s="182">
        <f t="shared" si="0"/>
        <v>14440137.109999999</v>
      </c>
    </row>
    <row r="18" spans="1:9" x14ac:dyDescent="0.25">
      <c r="A18" s="114"/>
      <c r="B18" s="78" t="s">
        <v>203</v>
      </c>
      <c r="C18" s="186">
        <v>43531</v>
      </c>
      <c r="D18" s="79"/>
      <c r="E18" s="79" t="s">
        <v>190</v>
      </c>
      <c r="F18" s="79" t="s">
        <v>583</v>
      </c>
      <c r="G18" s="181">
        <v>242896</v>
      </c>
      <c r="H18" s="181"/>
      <c r="I18" s="182">
        <f t="shared" si="0"/>
        <v>14683033.109999999</v>
      </c>
    </row>
    <row r="19" spans="1:9" x14ac:dyDescent="0.25">
      <c r="A19" s="114"/>
      <c r="B19" s="78" t="s">
        <v>203</v>
      </c>
      <c r="C19" s="186">
        <v>43592</v>
      </c>
      <c r="D19" s="79"/>
      <c r="E19" s="79" t="s">
        <v>179</v>
      </c>
      <c r="F19" s="79" t="s">
        <v>584</v>
      </c>
      <c r="G19" s="181">
        <v>97515</v>
      </c>
      <c r="H19" s="181"/>
      <c r="I19" s="182">
        <f t="shared" si="0"/>
        <v>14780548.109999999</v>
      </c>
    </row>
    <row r="20" spans="1:9" x14ac:dyDescent="0.25">
      <c r="A20" s="114"/>
      <c r="B20" s="78" t="s">
        <v>203</v>
      </c>
      <c r="C20" s="186">
        <v>43592</v>
      </c>
      <c r="D20" s="79"/>
      <c r="E20" s="79" t="s">
        <v>185</v>
      </c>
      <c r="F20" s="79" t="s">
        <v>585</v>
      </c>
      <c r="G20" s="181">
        <v>265782</v>
      </c>
      <c r="H20" s="181"/>
      <c r="I20" s="182">
        <f t="shared" si="0"/>
        <v>15046330.109999999</v>
      </c>
    </row>
    <row r="21" spans="1:9" x14ac:dyDescent="0.25">
      <c r="A21" s="114"/>
      <c r="B21" s="78" t="s">
        <v>203</v>
      </c>
      <c r="C21" s="186">
        <v>43684</v>
      </c>
      <c r="D21" s="79"/>
      <c r="E21" s="79" t="s">
        <v>188</v>
      </c>
      <c r="F21" s="79" t="s">
        <v>586</v>
      </c>
      <c r="G21" s="181">
        <v>340411</v>
      </c>
      <c r="H21" s="181"/>
      <c r="I21" s="182">
        <f t="shared" si="0"/>
        <v>15386741.109999999</v>
      </c>
    </row>
    <row r="22" spans="1:9" x14ac:dyDescent="0.25">
      <c r="A22" s="114"/>
      <c r="B22" s="78" t="s">
        <v>203</v>
      </c>
      <c r="C22" s="186">
        <v>43684</v>
      </c>
      <c r="D22" s="79"/>
      <c r="E22" s="79" t="s">
        <v>189</v>
      </c>
      <c r="F22" s="79" t="s">
        <v>587</v>
      </c>
      <c r="G22" s="181">
        <v>340411</v>
      </c>
      <c r="H22" s="181"/>
      <c r="I22" s="182">
        <f t="shared" si="0"/>
        <v>15727152.109999999</v>
      </c>
    </row>
    <row r="23" spans="1:9" x14ac:dyDescent="0.25">
      <c r="A23" s="114"/>
      <c r="B23" s="78" t="s">
        <v>203</v>
      </c>
      <c r="C23" s="186">
        <v>43684</v>
      </c>
      <c r="D23" s="79"/>
      <c r="E23" s="79" t="s">
        <v>576</v>
      </c>
      <c r="F23" s="79" t="s">
        <v>588</v>
      </c>
      <c r="G23" s="181">
        <v>242896</v>
      </c>
      <c r="H23" s="181"/>
      <c r="I23" s="182">
        <f t="shared" si="0"/>
        <v>15970048.109999999</v>
      </c>
    </row>
    <row r="24" spans="1:9" x14ac:dyDescent="0.25">
      <c r="A24" s="114"/>
      <c r="B24" s="78" t="s">
        <v>203</v>
      </c>
      <c r="C24" s="186">
        <v>43684</v>
      </c>
      <c r="D24" s="79"/>
      <c r="E24" s="79" t="s">
        <v>204</v>
      </c>
      <c r="F24" s="79" t="s">
        <v>589</v>
      </c>
      <c r="G24" s="181">
        <v>516892</v>
      </c>
      <c r="H24" s="181"/>
      <c r="I24" s="182">
        <f t="shared" si="0"/>
        <v>16486940.109999999</v>
      </c>
    </row>
    <row r="25" spans="1:9" x14ac:dyDescent="0.25">
      <c r="A25" s="114"/>
      <c r="B25" s="78" t="s">
        <v>203</v>
      </c>
      <c r="C25" s="186">
        <v>43715</v>
      </c>
      <c r="D25" s="79"/>
      <c r="E25" s="79" t="s">
        <v>183</v>
      </c>
      <c r="F25" s="79" t="s">
        <v>590</v>
      </c>
      <c r="G25" s="181">
        <v>242896</v>
      </c>
      <c r="H25" s="181"/>
      <c r="I25" s="182">
        <f t="shared" si="0"/>
        <v>16729836.109999999</v>
      </c>
    </row>
    <row r="26" spans="1:9" x14ac:dyDescent="0.25">
      <c r="A26" s="114"/>
      <c r="B26" s="78" t="s">
        <v>203</v>
      </c>
      <c r="C26" s="186">
        <v>43776</v>
      </c>
      <c r="D26" s="79"/>
      <c r="E26" s="79" t="s">
        <v>191</v>
      </c>
      <c r="F26" s="79" t="s">
        <v>591</v>
      </c>
      <c r="G26" s="181">
        <v>522142</v>
      </c>
      <c r="H26" s="181"/>
      <c r="I26" s="182">
        <f t="shared" si="0"/>
        <v>17251978.109999999</v>
      </c>
    </row>
    <row r="27" spans="1:9" x14ac:dyDescent="0.25">
      <c r="A27" s="114"/>
      <c r="B27" s="78" t="s">
        <v>205</v>
      </c>
      <c r="C27" s="186">
        <v>43806</v>
      </c>
      <c r="D27" s="79"/>
      <c r="E27" s="79"/>
      <c r="F27" s="79" t="s">
        <v>206</v>
      </c>
      <c r="G27" s="181"/>
      <c r="H27" s="181">
        <v>3000000</v>
      </c>
      <c r="I27" s="182">
        <f t="shared" si="0"/>
        <v>14251978.109999999</v>
      </c>
    </row>
    <row r="28" spans="1:9" x14ac:dyDescent="0.25">
      <c r="A28" s="114"/>
      <c r="B28" s="78" t="s">
        <v>203</v>
      </c>
      <c r="C28" s="186" t="s">
        <v>592</v>
      </c>
      <c r="D28" s="79"/>
      <c r="E28" s="79" t="s">
        <v>242</v>
      </c>
      <c r="F28" s="79" t="s">
        <v>593</v>
      </c>
      <c r="G28" s="181">
        <v>1850000</v>
      </c>
      <c r="H28" s="181"/>
      <c r="I28" s="182">
        <f t="shared" si="0"/>
        <v>16101978.109999999</v>
      </c>
    </row>
    <row r="29" spans="1:9" x14ac:dyDescent="0.25">
      <c r="A29" s="114"/>
      <c r="B29" s="78" t="s">
        <v>203</v>
      </c>
      <c r="C29" s="186" t="s">
        <v>594</v>
      </c>
      <c r="D29" s="79"/>
      <c r="E29" s="79" t="s">
        <v>193</v>
      </c>
      <c r="F29" s="79" t="s">
        <v>595</v>
      </c>
      <c r="G29" s="181">
        <v>242896</v>
      </c>
      <c r="H29" s="181"/>
      <c r="I29" s="182">
        <f t="shared" si="0"/>
        <v>16344874.109999999</v>
      </c>
    </row>
    <row r="30" spans="1:9" x14ac:dyDescent="0.25">
      <c r="A30" s="114"/>
      <c r="B30" s="78" t="s">
        <v>203</v>
      </c>
      <c r="C30" s="186" t="s">
        <v>594</v>
      </c>
      <c r="D30" s="79"/>
      <c r="E30" s="79" t="s">
        <v>193</v>
      </c>
      <c r="F30" s="79" t="s">
        <v>596</v>
      </c>
      <c r="G30" s="181">
        <v>100674</v>
      </c>
      <c r="H30" s="181"/>
      <c r="I30" s="182">
        <f t="shared" si="0"/>
        <v>16445548.109999999</v>
      </c>
    </row>
    <row r="31" spans="1:9" x14ac:dyDescent="0.25">
      <c r="A31" s="114"/>
      <c r="B31" s="78" t="s">
        <v>205</v>
      </c>
      <c r="C31" s="186" t="s">
        <v>565</v>
      </c>
      <c r="D31" s="79"/>
      <c r="E31" s="79"/>
      <c r="F31" s="79" t="s">
        <v>206</v>
      </c>
      <c r="G31" s="181"/>
      <c r="H31" s="181">
        <v>3000000</v>
      </c>
      <c r="I31" s="182">
        <f t="shared" si="0"/>
        <v>13445548.109999999</v>
      </c>
    </row>
    <row r="32" spans="1:9" x14ac:dyDescent="0.25">
      <c r="A32" s="114"/>
      <c r="B32" s="78" t="s">
        <v>203</v>
      </c>
      <c r="C32" s="186" t="s">
        <v>565</v>
      </c>
      <c r="D32" s="79"/>
      <c r="E32" s="79" t="s">
        <v>181</v>
      </c>
      <c r="F32" s="79" t="s">
        <v>597</v>
      </c>
      <c r="G32" s="181">
        <v>363699.51</v>
      </c>
      <c r="H32" s="181"/>
      <c r="I32" s="182">
        <f t="shared" si="0"/>
        <v>13809247.619999999</v>
      </c>
    </row>
    <row r="33" spans="1:9" x14ac:dyDescent="0.25">
      <c r="A33" s="114"/>
      <c r="B33" s="78" t="s">
        <v>203</v>
      </c>
      <c r="C33" s="186" t="s">
        <v>565</v>
      </c>
      <c r="D33" s="79"/>
      <c r="E33" s="79" t="s">
        <v>185</v>
      </c>
      <c r="F33" s="79" t="s">
        <v>598</v>
      </c>
      <c r="G33" s="181">
        <v>470335.7</v>
      </c>
      <c r="H33" s="181"/>
      <c r="I33" s="182">
        <f t="shared" si="0"/>
        <v>14279583.319999998</v>
      </c>
    </row>
    <row r="34" spans="1:9" x14ac:dyDescent="0.25">
      <c r="A34" s="114"/>
      <c r="B34" s="78" t="s">
        <v>202</v>
      </c>
      <c r="C34" s="186" t="s">
        <v>599</v>
      </c>
      <c r="D34" s="79"/>
      <c r="E34" s="79"/>
      <c r="F34" s="79" t="s">
        <v>600</v>
      </c>
      <c r="G34" s="181">
        <v>25590.17</v>
      </c>
      <c r="H34" s="181"/>
      <c r="I34" s="182">
        <f t="shared" si="0"/>
        <v>14305173.489999998</v>
      </c>
    </row>
    <row r="35" spans="1:9" x14ac:dyDescent="0.25">
      <c r="A35" s="114"/>
      <c r="B35" s="78" t="s">
        <v>203</v>
      </c>
      <c r="C35" s="186" t="s">
        <v>599</v>
      </c>
      <c r="D35" s="79"/>
      <c r="E35" s="79" t="s">
        <v>180</v>
      </c>
      <c r="F35" s="79" t="s">
        <v>601</v>
      </c>
      <c r="G35" s="181">
        <v>369822</v>
      </c>
      <c r="H35" s="181"/>
      <c r="I35" s="182">
        <f t="shared" si="0"/>
        <v>14674995.489999998</v>
      </c>
    </row>
    <row r="36" spans="1:9" ht="15.75" thickBot="1" x14ac:dyDescent="0.3">
      <c r="A36" s="114"/>
      <c r="B36" s="78" t="s">
        <v>203</v>
      </c>
      <c r="C36" s="186" t="s">
        <v>599</v>
      </c>
      <c r="D36" s="79"/>
      <c r="E36" s="79" t="s">
        <v>576</v>
      </c>
      <c r="F36" s="79" t="s">
        <v>602</v>
      </c>
      <c r="G36" s="181">
        <v>97515</v>
      </c>
      <c r="H36" s="181"/>
      <c r="I36" s="182">
        <f t="shared" si="0"/>
        <v>14772510.489999998</v>
      </c>
    </row>
    <row r="37" spans="1:9" ht="15.75" hidden="1" thickBot="1" x14ac:dyDescent="0.3">
      <c r="A37" s="114"/>
      <c r="B37" s="78"/>
      <c r="C37" s="186"/>
      <c r="D37" s="79"/>
      <c r="E37" s="79"/>
      <c r="F37" s="79"/>
      <c r="G37" s="181"/>
      <c r="H37" s="181"/>
      <c r="I37" s="182" t="e">
        <f>+#REF!+G37-H37</f>
        <v>#REF!</v>
      </c>
    </row>
    <row r="38" spans="1:9" ht="15.75" hidden="1" thickBot="1" x14ac:dyDescent="0.3">
      <c r="A38" s="114"/>
      <c r="B38" s="78"/>
      <c r="C38" s="186"/>
      <c r="D38" s="79"/>
      <c r="E38" s="79"/>
      <c r="F38" s="79"/>
      <c r="G38" s="181"/>
      <c r="H38" s="181"/>
      <c r="I38" s="182" t="e">
        <f t="shared" ref="I38" si="1">+I37+G38-H38</f>
        <v>#REF!</v>
      </c>
    </row>
    <row r="39" spans="1:9" ht="15.75" thickBot="1" x14ac:dyDescent="0.3">
      <c r="A39" s="114"/>
      <c r="B39" s="16" t="s">
        <v>45</v>
      </c>
      <c r="C39" s="119"/>
      <c r="D39" s="95"/>
      <c r="E39" s="95"/>
      <c r="F39" s="95"/>
      <c r="G39" s="122">
        <f>ROUND(SUM(G4:G38),5)</f>
        <v>9201213.3800000008</v>
      </c>
      <c r="H39" s="122">
        <f>ROUND(SUM(H4:H38),5)</f>
        <v>6000000</v>
      </c>
      <c r="I39" s="123">
        <f>+I36</f>
        <v>14772510.489999998</v>
      </c>
    </row>
    <row r="40" spans="1:9" ht="15.75" thickBot="1" x14ac:dyDescent="0.3">
      <c r="B40" s="130"/>
      <c r="C40" s="131"/>
      <c r="D40" s="20"/>
      <c r="E40" s="20"/>
      <c r="F40" s="20"/>
      <c r="G40" s="20"/>
      <c r="H40" s="20"/>
      <c r="I40" s="132"/>
    </row>
    <row r="41" spans="1:9" ht="15.75" thickBot="1" x14ac:dyDescent="0.3">
      <c r="B41" s="130"/>
      <c r="C41" s="131"/>
      <c r="D41" s="20"/>
      <c r="E41" s="20"/>
      <c r="F41" s="20"/>
      <c r="G41" s="301" t="s">
        <v>133</v>
      </c>
      <c r="H41" s="303"/>
      <c r="I41" s="132"/>
    </row>
    <row r="42" spans="1:9" ht="15.75" thickBot="1" x14ac:dyDescent="0.3">
      <c r="B42" s="130"/>
      <c r="C42" s="131"/>
      <c r="D42" s="20"/>
      <c r="E42" s="20"/>
      <c r="F42" s="20"/>
      <c r="G42" s="127" t="s">
        <v>134</v>
      </c>
      <c r="H42" s="127" t="s">
        <v>135</v>
      </c>
      <c r="I42" s="132"/>
    </row>
    <row r="43" spans="1:9" ht="15.75" thickBot="1" x14ac:dyDescent="0.3">
      <c r="B43" s="130"/>
      <c r="C43" s="131"/>
      <c r="D43" s="20"/>
      <c r="E43" s="20"/>
      <c r="F43" s="20"/>
      <c r="G43" s="133">
        <v>14772510.49</v>
      </c>
      <c r="H43" s="133">
        <f>+I39</f>
        <v>14772510.489999998</v>
      </c>
      <c r="I43" s="132"/>
    </row>
    <row r="44" spans="1:9" ht="15.75" thickBot="1" x14ac:dyDescent="0.3">
      <c r="B44" s="130"/>
      <c r="C44" s="131"/>
      <c r="D44" s="20"/>
      <c r="E44" s="301" t="s">
        <v>561</v>
      </c>
      <c r="F44" s="302"/>
      <c r="G44" s="128">
        <f>+G43</f>
        <v>14772510.49</v>
      </c>
      <c r="H44" s="129">
        <f>+H43</f>
        <v>14772510.489999998</v>
      </c>
      <c r="I44" s="132"/>
    </row>
    <row r="45" spans="1:9" x14ac:dyDescent="0.25">
      <c r="B45" s="130"/>
      <c r="C45" s="131"/>
      <c r="D45" s="20"/>
      <c r="E45" s="20"/>
      <c r="F45" s="20"/>
      <c r="G45" s="20"/>
      <c r="H45" s="20"/>
      <c r="I45" s="132"/>
    </row>
    <row r="46" spans="1:9" x14ac:dyDescent="0.25">
      <c r="B46" s="130"/>
      <c r="C46" s="131"/>
      <c r="D46" s="20"/>
      <c r="E46" s="20"/>
      <c r="F46" s="20"/>
      <c r="G46" s="20"/>
      <c r="H46" s="20"/>
      <c r="I46" s="132"/>
    </row>
    <row r="47" spans="1:9" ht="15.75" thickBot="1" x14ac:dyDescent="0.3">
      <c r="B47" s="134"/>
      <c r="C47" s="135"/>
      <c r="D47" s="136"/>
      <c r="E47" s="136"/>
      <c r="F47" s="136"/>
      <c r="G47" s="136"/>
      <c r="H47" s="136"/>
      <c r="I47" s="137"/>
    </row>
    <row r="49" spans="7:12" x14ac:dyDescent="0.25">
      <c r="H49" s="159" t="s">
        <v>4</v>
      </c>
    </row>
    <row r="50" spans="7:12" x14ac:dyDescent="0.25">
      <c r="G50" s="159"/>
      <c r="H50" s="159" t="s">
        <v>4</v>
      </c>
    </row>
    <row r="51" spans="7:12" x14ac:dyDescent="0.25">
      <c r="L51" s="175"/>
    </row>
    <row r="52" spans="7:12" x14ac:dyDescent="0.25">
      <c r="H52" s="159" t="s">
        <v>4</v>
      </c>
    </row>
  </sheetData>
  <mergeCells count="2">
    <mergeCell ref="E44:F44"/>
    <mergeCell ref="G41:H41"/>
  </mergeCells>
  <pageMargins left="0.19685039370078741" right="0.19685039370078741" top="1.0236220472440944" bottom="0.6692913385826772" header="0.43307086614173229" footer="0.70866141732283472"/>
  <pageSetup scale="90" orientation="landscape" horizontalDpi="4294967294" r:id="rId1"/>
  <headerFooter>
    <oddHeader>&amp;C&amp;"Arial,Negrita"&amp;12 CONDOMINIO RESIDENCIAL VERTICAL BOHEMIA COUNTRY
Conciliacion Bancaria Bacno Scotiabank ¢ 13000215300
Julio 31  de  2019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topLeftCell="A7" workbookViewId="0">
      <selection activeCell="K23" sqref="K23"/>
    </sheetView>
  </sheetViews>
  <sheetFormatPr baseColWidth="10" defaultColWidth="11.42578125" defaultRowHeight="15" x14ac:dyDescent="0.25"/>
  <cols>
    <col min="1" max="1" width="3" style="4" customWidth="1"/>
    <col min="2" max="2" width="0.140625" style="4" customWidth="1"/>
    <col min="3" max="3" width="15.42578125" style="4" customWidth="1"/>
    <col min="4" max="4" width="10.7109375" style="118" customWidth="1"/>
    <col min="5" max="5" width="9.5703125" style="4" customWidth="1"/>
    <col min="6" max="6" width="18.7109375" style="4" customWidth="1"/>
    <col min="7" max="7" width="36" style="4" customWidth="1"/>
    <col min="8" max="8" width="16.7109375" style="4" customWidth="1"/>
    <col min="9" max="9" width="14.85546875" style="4" bestFit="1" customWidth="1"/>
    <col min="10" max="10" width="13.140625" style="4" bestFit="1" customWidth="1"/>
    <col min="11" max="16384" width="11.42578125" style="101"/>
  </cols>
  <sheetData>
    <row r="1" spans="1:10" s="2" customFormat="1" ht="15.75" thickBot="1" x14ac:dyDescent="0.3">
      <c r="A1" s="125"/>
      <c r="B1" s="125"/>
      <c r="C1" s="17" t="s">
        <v>32</v>
      </c>
      <c r="D1" s="18" t="s">
        <v>33</v>
      </c>
      <c r="E1" s="18" t="s">
        <v>34</v>
      </c>
      <c r="F1" s="18" t="s">
        <v>36</v>
      </c>
      <c r="G1" s="18" t="s">
        <v>35</v>
      </c>
      <c r="H1" s="18" t="s">
        <v>37</v>
      </c>
      <c r="I1" s="18" t="s">
        <v>38</v>
      </c>
      <c r="J1" s="19" t="s">
        <v>39</v>
      </c>
    </row>
    <row r="2" spans="1:10" x14ac:dyDescent="0.25">
      <c r="A2" s="126"/>
      <c r="B2" s="126"/>
      <c r="C2" s="188" t="s">
        <v>42</v>
      </c>
      <c r="D2" s="197"/>
      <c r="E2" s="198"/>
      <c r="F2" s="198"/>
      <c r="G2" s="198"/>
      <c r="H2" s="199"/>
      <c r="I2" s="199"/>
      <c r="J2" s="200" t="s">
        <v>4</v>
      </c>
    </row>
    <row r="3" spans="1:10" x14ac:dyDescent="0.25">
      <c r="A3" s="126"/>
      <c r="B3" s="126"/>
      <c r="C3" s="12" t="s">
        <v>43</v>
      </c>
      <c r="D3" s="108"/>
      <c r="E3" s="13"/>
      <c r="F3" s="13"/>
      <c r="G3" s="13"/>
      <c r="H3" s="99"/>
      <c r="I3" s="99"/>
      <c r="J3" s="184" t="s">
        <v>4</v>
      </c>
    </row>
    <row r="4" spans="1:10" x14ac:dyDescent="0.25">
      <c r="A4" s="126"/>
      <c r="B4" s="126"/>
      <c r="C4" s="12" t="s">
        <v>48</v>
      </c>
      <c r="D4" s="108"/>
      <c r="E4" s="13"/>
      <c r="F4" s="13"/>
      <c r="G4" s="13"/>
      <c r="H4" s="99"/>
      <c r="I4" s="99"/>
      <c r="J4" s="184">
        <v>8523.94</v>
      </c>
    </row>
    <row r="5" spans="1:10" x14ac:dyDescent="0.25">
      <c r="A5" s="126"/>
      <c r="B5" s="126"/>
      <c r="C5" s="78" t="s">
        <v>203</v>
      </c>
      <c r="D5" s="186">
        <v>43531</v>
      </c>
      <c r="E5" s="79"/>
      <c r="F5" s="79" t="s">
        <v>190</v>
      </c>
      <c r="G5" s="79" t="s">
        <v>563</v>
      </c>
      <c r="H5" s="181">
        <v>165</v>
      </c>
      <c r="I5" s="181"/>
      <c r="J5" s="184">
        <f>+J4+H5-I5</f>
        <v>8688.94</v>
      </c>
    </row>
    <row r="6" spans="1:10" x14ac:dyDescent="0.25">
      <c r="A6" s="126"/>
      <c r="B6" s="126"/>
      <c r="C6" s="78" t="s">
        <v>203</v>
      </c>
      <c r="D6" s="186">
        <v>43715</v>
      </c>
      <c r="E6" s="79"/>
      <c r="F6" s="79" t="s">
        <v>183</v>
      </c>
      <c r="G6" s="79" t="s">
        <v>564</v>
      </c>
      <c r="H6" s="181">
        <v>165</v>
      </c>
      <c r="I6" s="181"/>
      <c r="J6" s="184">
        <f t="shared" ref="J6:J7" si="0">+J5+H6-I6</f>
        <v>8853.94</v>
      </c>
    </row>
    <row r="7" spans="1:10" ht="15.75" thickBot="1" x14ac:dyDescent="0.3">
      <c r="A7" s="126"/>
      <c r="B7" s="126"/>
      <c r="C7" s="78" t="s">
        <v>205</v>
      </c>
      <c r="D7" s="186" t="s">
        <v>565</v>
      </c>
      <c r="E7" s="79"/>
      <c r="F7" s="79"/>
      <c r="G7" s="79" t="s">
        <v>566</v>
      </c>
      <c r="H7" s="181"/>
      <c r="I7" s="181">
        <v>2000</v>
      </c>
      <c r="J7" s="184">
        <f t="shared" si="0"/>
        <v>6853.9400000000005</v>
      </c>
    </row>
    <row r="8" spans="1:10" ht="15.75" thickBot="1" x14ac:dyDescent="0.3">
      <c r="C8" s="16" t="s">
        <v>49</v>
      </c>
      <c r="D8" s="119"/>
      <c r="E8" s="95"/>
      <c r="F8" s="95"/>
      <c r="G8" s="95"/>
      <c r="H8" s="122">
        <f>SUM(H5:H7)</f>
        <v>330</v>
      </c>
      <c r="I8" s="122">
        <f>SUM(I5:I7)</f>
        <v>2000</v>
      </c>
      <c r="J8" s="123">
        <f>+J7</f>
        <v>6853.9400000000005</v>
      </c>
    </row>
    <row r="9" spans="1:10" ht="15.75" thickBot="1" x14ac:dyDescent="0.3">
      <c r="C9" s="130"/>
      <c r="D9" s="131"/>
      <c r="E9" s="20"/>
      <c r="F9" s="20"/>
      <c r="G9" s="20"/>
      <c r="H9" s="20"/>
      <c r="I9" s="20"/>
      <c r="J9" s="132"/>
    </row>
    <row r="10" spans="1:10" ht="15.75" thickBot="1" x14ac:dyDescent="0.3">
      <c r="C10" s="130"/>
      <c r="D10" s="131"/>
      <c r="E10" s="20"/>
      <c r="F10" s="20"/>
      <c r="G10" s="20"/>
      <c r="H10" s="141" t="s">
        <v>46</v>
      </c>
      <c r="I10" s="141" t="s">
        <v>41</v>
      </c>
      <c r="J10" s="132"/>
    </row>
    <row r="11" spans="1:10" ht="15.75" thickBot="1" x14ac:dyDescent="0.3">
      <c r="C11" s="130"/>
      <c r="D11" s="131"/>
      <c r="E11" s="20"/>
      <c r="F11" s="20"/>
      <c r="G11" s="20"/>
      <c r="H11" s="138">
        <v>6853.94</v>
      </c>
      <c r="I11" s="138">
        <f>+J8</f>
        <v>6853.9400000000005</v>
      </c>
      <c r="J11" s="132"/>
    </row>
    <row r="12" spans="1:10" ht="15.75" thickBot="1" x14ac:dyDescent="0.3">
      <c r="C12" s="130"/>
      <c r="D12" s="131"/>
      <c r="E12" s="20"/>
      <c r="F12" s="301" t="s">
        <v>47</v>
      </c>
      <c r="G12" s="302"/>
      <c r="H12" s="139">
        <f>+H11</f>
        <v>6853.94</v>
      </c>
      <c r="I12" s="140">
        <f>+I11</f>
        <v>6853.9400000000005</v>
      </c>
      <c r="J12" s="132"/>
    </row>
    <row r="13" spans="1:10" x14ac:dyDescent="0.25">
      <c r="C13" s="130"/>
      <c r="D13" s="131"/>
      <c r="E13" s="20"/>
      <c r="F13" s="20"/>
      <c r="G13" s="20"/>
      <c r="H13" s="20"/>
      <c r="I13" s="20"/>
      <c r="J13" s="132"/>
    </row>
    <row r="14" spans="1:10" ht="15.75" thickBot="1" x14ac:dyDescent="0.3">
      <c r="C14" s="130"/>
      <c r="D14" s="131"/>
      <c r="E14" s="20"/>
      <c r="F14" s="20"/>
      <c r="G14" s="20"/>
      <c r="H14" s="20"/>
      <c r="I14" s="20"/>
      <c r="J14" s="132"/>
    </row>
    <row r="15" spans="1:10" ht="15.75" thickBot="1" x14ac:dyDescent="0.3">
      <c r="C15" s="130"/>
      <c r="D15" s="131"/>
      <c r="E15" s="301" t="s">
        <v>567</v>
      </c>
      <c r="F15" s="302"/>
      <c r="G15" s="302"/>
      <c r="H15" s="142">
        <v>573.46</v>
      </c>
      <c r="I15" s="143">
        <f>+H15*J8</f>
        <v>3930460.4324000007</v>
      </c>
      <c r="J15" s="132"/>
    </row>
    <row r="16" spans="1:10" x14ac:dyDescent="0.25">
      <c r="C16" s="130"/>
      <c r="D16" s="131"/>
      <c r="E16" s="20"/>
      <c r="F16" s="20"/>
      <c r="G16" s="20"/>
      <c r="H16" s="20"/>
      <c r="I16" s="20"/>
      <c r="J16" s="132"/>
    </row>
    <row r="17" spans="3:12" x14ac:dyDescent="0.25">
      <c r="C17" s="130"/>
      <c r="D17" s="131"/>
      <c r="E17" s="20"/>
      <c r="F17" s="20"/>
      <c r="G17" s="20"/>
      <c r="H17" s="20"/>
      <c r="I17" s="15" t="s">
        <v>4</v>
      </c>
      <c r="J17" s="132"/>
      <c r="L17" s="105"/>
    </row>
    <row r="18" spans="3:12" x14ac:dyDescent="0.25">
      <c r="C18" s="156"/>
      <c r="D18" s="157"/>
      <c r="E18" s="110"/>
      <c r="F18" s="20"/>
      <c r="G18" s="20"/>
      <c r="H18" s="20"/>
      <c r="I18" s="111" t="s">
        <v>4</v>
      </c>
      <c r="J18" s="132"/>
      <c r="L18" s="101" t="s">
        <v>4</v>
      </c>
    </row>
    <row r="19" spans="3:12" ht="15.75" thickBot="1" x14ac:dyDescent="0.3">
      <c r="C19" s="164"/>
      <c r="D19" s="165"/>
      <c r="E19" s="166"/>
      <c r="F19" s="136"/>
      <c r="G19" s="136"/>
      <c r="H19" s="136"/>
      <c r="I19" s="136"/>
      <c r="J19" s="137"/>
    </row>
    <row r="21" spans="3:12" x14ac:dyDescent="0.25">
      <c r="I21" s="158">
        <f>+H12-I12</f>
        <v>0</v>
      </c>
    </row>
    <row r="23" spans="3:12" x14ac:dyDescent="0.25">
      <c r="C23" s="101"/>
      <c r="D23" s="2"/>
      <c r="E23" s="101"/>
      <c r="F23" s="101"/>
      <c r="G23" s="101"/>
      <c r="H23" s="101"/>
      <c r="I23" s="210"/>
    </row>
    <row r="24" spans="3:12" x14ac:dyDescent="0.25">
      <c r="C24" s="101"/>
      <c r="D24" s="2"/>
      <c r="E24" s="101"/>
      <c r="F24" s="101"/>
      <c r="G24" s="101"/>
      <c r="H24" s="101"/>
      <c r="I24" s="210" t="s">
        <v>4</v>
      </c>
    </row>
    <row r="25" spans="3:12" x14ac:dyDescent="0.25">
      <c r="C25" s="101"/>
      <c r="D25" s="2"/>
      <c r="E25" s="101"/>
      <c r="F25" s="101"/>
      <c r="G25" s="101"/>
      <c r="H25" s="101"/>
      <c r="I25" s="86" t="s">
        <v>4</v>
      </c>
    </row>
  </sheetData>
  <mergeCells count="2">
    <mergeCell ref="F12:G12"/>
    <mergeCell ref="E15:G15"/>
  </mergeCells>
  <pageMargins left="0.31496062992125984" right="0.19685039370078741" top="1.4960629921259843" bottom="0.74803149606299213" header="0.74803149606299213" footer="0.31496062992125984"/>
  <pageSetup scale="95" orientation="landscape" horizontalDpi="4294967294" r:id="rId1"/>
  <headerFooter>
    <oddHeader>&amp;C&amp;"Arial,Negrita"&amp;12 CONDOMINIO RESIDENCIAL VERTICAL BOHEMIA COUNTRY
Conciliacion Bancaria Scotiabank $ 13000215301
Julio 31  de 2019</oddHeader>
    <oddFooter xml:space="preserve">&amp;R&amp;"Arial,Negrita"&amp;8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16</vt:i4>
      </vt:variant>
    </vt:vector>
  </HeadingPairs>
  <TitlesOfParts>
    <vt:vector size="27" baseType="lpstr">
      <vt:lpstr>1.RESUMEN DE SALDOS</vt:lpstr>
      <vt:lpstr>3. FACTURADO VS RECAUDADO</vt:lpstr>
      <vt:lpstr>INFORMECONDOMINO</vt:lpstr>
      <vt:lpstr>CXC</vt:lpstr>
      <vt:lpstr>Estado Resultados</vt:lpstr>
      <vt:lpstr>Balance</vt:lpstr>
      <vt:lpstr>Detalle Egresos</vt:lpstr>
      <vt:lpstr>ConScotia¢</vt:lpstr>
      <vt:lpstr>Cons Scotia$</vt:lpstr>
      <vt:lpstr>ConsBac¢</vt:lpstr>
      <vt:lpstr>ConsBac$</vt:lpstr>
      <vt:lpstr>Balance!Área_de_impresión</vt:lpstr>
      <vt:lpstr>'ConsBac¢'!Área_de_impresión</vt:lpstr>
      <vt:lpstr>'ConScotia¢'!Área_de_impresión</vt:lpstr>
      <vt:lpstr>CXC!Área_de_impresión</vt:lpstr>
      <vt:lpstr>'Detalle Egresos'!Área_de_impresión</vt:lpstr>
      <vt:lpstr>'Estado Resultados'!Área_de_impresión</vt:lpstr>
      <vt:lpstr>INFORMECONDOMINO!Área_de_impresión</vt:lpstr>
      <vt:lpstr>Balance!Títulos_a_imprimir</vt:lpstr>
      <vt:lpstr>'Cons Scotia$'!Títulos_a_imprimir</vt:lpstr>
      <vt:lpstr>'ConsBac$'!Títulos_a_imprimir</vt:lpstr>
      <vt:lpstr>'ConsBac¢'!Títulos_a_imprimir</vt:lpstr>
      <vt:lpstr>'ConScotia¢'!Títulos_a_imprimir</vt:lpstr>
      <vt:lpstr>CXC!Títulos_a_imprimir</vt:lpstr>
      <vt:lpstr>'Detalle Egresos'!Títulos_a_imprimir</vt:lpstr>
      <vt:lpstr>'Estado Resultados'!Títulos_a_imprimir</vt:lpstr>
      <vt:lpstr>INFORMECONDOMINO!Títulos_a_imprimir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2019-08-26T03:51:28Z</dcterms:modified>
</cp:coreProperties>
</file>